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930" firstSheet="1" activeTab="1"/>
  </bookViews>
  <sheets>
    <sheet name="Sheet2" sheetId="1" state="hidden" r:id="rId1"/>
    <sheet name="123" sheetId="2" r:id="rId2"/>
    <sheet name="Sheet4" sheetId="3" state="hidden" r:id="rId3"/>
    <sheet name="Sheet1" sheetId="4" state="hidden" r:id="rId4"/>
  </sheets>
  <definedNames>
    <definedName name="_xlfn.DAYS" hidden="1">#NAME?</definedName>
    <definedName name="CASH">'Sheet4'!$L$35</definedName>
    <definedName name="PF">'Sheet4'!$U$28</definedName>
    <definedName name="PRAN">'123'!$H$19:$H$57</definedName>
    <definedName name="_xlnm.Print_Area" localSheetId="1">'123'!$B$10:$Q$58</definedName>
    <definedName name="PRTUGNT">'123'!$D$18</definedName>
    <definedName name="PRTUMANI">'123'!$C$18</definedName>
  </definedNames>
  <calcPr fullCalcOnLoad="1"/>
</workbook>
</file>

<file path=xl/sharedStrings.xml><?xml version="1.0" encoding="utf-8"?>
<sst xmlns="http://schemas.openxmlformats.org/spreadsheetml/2006/main" count="102" uniqueCount="63">
  <si>
    <t>From</t>
  </si>
  <si>
    <t>MANDAL</t>
  </si>
  <si>
    <t>To</t>
  </si>
  <si>
    <t>PRESIDENT</t>
  </si>
  <si>
    <t>Year</t>
  </si>
  <si>
    <t>SECRETARY</t>
  </si>
  <si>
    <t>D.A Enhancement from</t>
  </si>
  <si>
    <t>Basic Pay</t>
  </si>
  <si>
    <t>New D.A</t>
  </si>
  <si>
    <t>Old D.A</t>
  </si>
  <si>
    <t>PRTU</t>
  </si>
  <si>
    <t>Visit www.gunturbadi.com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</si>
  <si>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</si>
  <si>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</si>
  <si>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</si>
  <si>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</si>
  <si>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</si>
  <si>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</si>
  <si>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</si>
  <si>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</si>
  <si>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</si>
  <si>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</si>
  <si>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</si>
  <si>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</si>
  <si>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OK</t>
  </si>
  <si>
    <t>([da.xls]Sheet2!G19=0," ",LOOKUP([da.xls]Sheet2!G19,[da.xls]Sheet2!G19))</t>
  </si>
  <si>
    <t>GEN.SECRETARY</t>
  </si>
  <si>
    <t>D.A.READY RECKONER</t>
  </si>
  <si>
    <t>PF</t>
  </si>
  <si>
    <t>PF up to</t>
  </si>
  <si>
    <t>D.A.From</t>
  </si>
  <si>
    <t xml:space="preserve">CPS holders 10% to CPS and 90% Cash from </t>
  </si>
  <si>
    <t>Diffrence @</t>
  </si>
  <si>
    <t>Interms of G.O.M.S.No.</t>
  </si>
  <si>
    <t>Finance dept. Dated:</t>
  </si>
  <si>
    <t>Or</t>
  </si>
  <si>
    <t>Cash From</t>
  </si>
  <si>
    <t>guntur</t>
  </si>
  <si>
    <t>Cash FROM</t>
  </si>
  <si>
    <t>Diffrnc</t>
  </si>
  <si>
    <t>CASH [90%]</t>
  </si>
  <si>
    <t>CPS [10%]</t>
  </si>
  <si>
    <t>www.prtuap.org</t>
  </si>
  <si>
    <t>CPS</t>
  </si>
  <si>
    <t>GVSRAMAKRISHNA</t>
  </si>
  <si>
    <t>FROM</t>
  </si>
  <si>
    <t>TO</t>
  </si>
  <si>
    <t>TOTAL MONTHS</t>
  </si>
  <si>
    <t>CASH</t>
  </si>
  <si>
    <t>=Sheet4!$L$35</t>
  </si>
  <si>
    <t>=Sheet4!$U$28</t>
  </si>
  <si>
    <t>PRAN</t>
  </si>
  <si>
    <t>='123'!$H$19:$H$57</t>
  </si>
  <si>
    <t>PRTUGNT</t>
  </si>
  <si>
    <t>='123'!$D$18</t>
  </si>
  <si>
    <t>PRTUMANI</t>
  </si>
  <si>
    <t>='123'!$C$18</t>
  </si>
  <si>
    <t>NEW FORMULA FOR MONTHS COUNTING</t>
  </si>
  <si>
    <t>Designed by K.V.NAGARAJU,S.A(PHY.EDU) ,ZPHIGH SCHOOL,MUPPALLA, MUPPALLA(MANDAL)</t>
  </si>
  <si>
    <t xml:space="preserve">DESIGN:KVNAGARAJU </t>
  </si>
  <si>
    <t>,=DATEDIF(C8,I8,"M")</t>
  </si>
  <si>
    <t>,=(YEAR(M16)-YEAR(G16))*12+MONTH(M16)-MONTH(G16)</t>
  </si>
  <si>
    <t>SHAIK RAJAK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</si>
</sst>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dddd\,\ mmmm\ d\,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8"/>
      <color indexed="13"/>
      <name val="Arial"/>
      <family val="2"/>
    </font>
    <font>
      <sz val="10"/>
      <color indexed="9"/>
      <name val="Calibri"/>
      <family val="2"/>
    </font>
    <font>
      <b/>
      <sz val="36"/>
      <color indexed="8"/>
      <name val="Arial Black"/>
      <family val="2"/>
    </font>
    <font>
      <sz val="11"/>
      <color indexed="8"/>
      <name val="Cambria"/>
      <family val="1"/>
    </font>
    <font>
      <b/>
      <sz val="11"/>
      <color indexed="8"/>
      <name val="Comic Sans MS"/>
      <family val="4"/>
    </font>
    <font>
      <b/>
      <sz val="11"/>
      <name val="Comic Sans MS"/>
      <family val="4"/>
    </font>
    <font>
      <b/>
      <sz val="10"/>
      <color indexed="8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15"/>
      <name val="Verdana"/>
      <family val="2"/>
    </font>
    <font>
      <b/>
      <sz val="32"/>
      <color indexed="8"/>
      <name val="Arial Black"/>
      <family val="2"/>
    </font>
    <font>
      <b/>
      <sz val="55"/>
      <color indexed="8"/>
      <name val="Arial Black"/>
      <family val="2"/>
    </font>
    <font>
      <b/>
      <sz val="2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12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sz val="16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b/>
      <sz val="20"/>
      <name val="Cambria"/>
      <family val="1"/>
    </font>
    <font>
      <b/>
      <sz val="11"/>
      <name val="Cambria"/>
      <family val="1"/>
    </font>
    <font>
      <sz val="14"/>
      <color indexed="10"/>
      <name val="Calibri"/>
      <family val="2"/>
    </font>
    <font>
      <b/>
      <sz val="14"/>
      <name val="Cambria"/>
      <family val="1"/>
    </font>
    <font>
      <b/>
      <sz val="45"/>
      <color indexed="8"/>
      <name val="Calibri"/>
      <family val="2"/>
    </font>
    <font>
      <sz val="8"/>
      <name val="Tahoma"/>
      <family val="2"/>
    </font>
    <font>
      <b/>
      <sz val="199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4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>
        <color rgb="FFFF0000"/>
      </right>
      <top/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 style="medium"/>
      <bottom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/>
      <right style="thin">
        <color rgb="FFFF0000"/>
      </right>
      <top/>
      <bottom style="thin"/>
    </border>
    <border>
      <left/>
      <right/>
      <top style="thin"/>
      <bottom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/>
      <right style="thin"/>
      <top style="thin"/>
      <bottom/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/>
      <bottom style="thin"/>
    </border>
    <border>
      <left/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8" fillId="34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right" vertical="center"/>
    </xf>
    <xf numFmtId="164" fontId="0" fillId="35" borderId="0" xfId="0" applyNumberForma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horizontal="right" vertical="center" indent="2"/>
    </xf>
    <xf numFmtId="0" fontId="78" fillId="35" borderId="16" xfId="0" applyFont="1" applyFill="1" applyBorder="1" applyAlignment="1">
      <alignment vertical="center"/>
    </xf>
    <xf numFmtId="0" fontId="78" fillId="35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79" fillId="33" borderId="12" xfId="0" applyFont="1" applyFill="1" applyBorder="1" applyAlignment="1">
      <alignment/>
    </xf>
    <xf numFmtId="0" fontId="27" fillId="36" borderId="0" xfId="0" applyFont="1" applyFill="1" applyAlignment="1">
      <alignment/>
    </xf>
    <xf numFmtId="0" fontId="27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27" fillId="36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indent="1"/>
    </xf>
    <xf numFmtId="0" fontId="25" fillId="0" borderId="18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0" fillId="34" borderId="25" xfId="0" applyFill="1" applyBorder="1" applyAlignment="1">
      <alignment horizontal="center" vertical="center"/>
    </xf>
    <xf numFmtId="0" fontId="19" fillId="0" borderId="25" xfId="52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19" fillId="0" borderId="25" xfId="52" applyFont="1" applyFill="1" applyBorder="1" applyAlignment="1" applyProtection="1">
      <alignment horizontal="left" vertical="center" indent="1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12" fillId="0" borderId="28" xfId="0" applyFont="1" applyFill="1" applyBorder="1" applyAlignment="1">
      <alignment/>
    </xf>
    <xf numFmtId="0" fontId="11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35" borderId="0" xfId="0" applyFont="1" applyFill="1" applyBorder="1" applyAlignment="1">
      <alignment horizontal="right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4" fillId="35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>
      <alignment vertical="center" wrapText="1"/>
    </xf>
    <xf numFmtId="0" fontId="80" fillId="35" borderId="25" xfId="0" applyFont="1" applyFill="1" applyBorder="1" applyAlignment="1">
      <alignment vertical="center"/>
    </xf>
    <xf numFmtId="0" fontId="80" fillId="35" borderId="30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164" fontId="25" fillId="0" borderId="18" xfId="0" applyNumberFormat="1" applyFont="1" applyFill="1" applyBorder="1" applyAlignment="1">
      <alignment vertical="center"/>
    </xf>
    <xf numFmtId="164" fontId="25" fillId="0" borderId="17" xfId="0" applyNumberFormat="1" applyFont="1" applyFill="1" applyBorder="1" applyAlignment="1">
      <alignment vertical="center" wrapText="1"/>
    </xf>
    <xf numFmtId="0" fontId="16" fillId="0" borderId="33" xfId="52" applyFont="1" applyFill="1" applyBorder="1" applyAlignment="1" applyProtection="1">
      <alignment vertical="center"/>
      <protection/>
    </xf>
    <xf numFmtId="0" fontId="16" fillId="0" borderId="25" xfId="52" applyFont="1" applyFill="1" applyBorder="1" applyAlignment="1" applyProtection="1">
      <alignment vertical="center"/>
      <protection/>
    </xf>
    <xf numFmtId="0" fontId="28" fillId="0" borderId="25" xfId="52" applyFont="1" applyFill="1" applyBorder="1" applyAlignment="1" applyProtection="1">
      <alignment wrapText="1"/>
      <protection/>
    </xf>
    <xf numFmtId="0" fontId="70" fillId="0" borderId="25" xfId="52" applyFill="1" applyBorder="1" applyAlignment="1" applyProtection="1">
      <alignment vertical="center"/>
      <protection/>
    </xf>
    <xf numFmtId="0" fontId="81" fillId="0" borderId="25" xfId="52" applyFont="1" applyFill="1" applyBorder="1" applyAlignment="1" applyProtection="1">
      <alignment vertical="center"/>
      <protection/>
    </xf>
    <xf numFmtId="0" fontId="16" fillId="0" borderId="30" xfId="52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top"/>
    </xf>
    <xf numFmtId="0" fontId="25" fillId="0" borderId="26" xfId="0" applyFont="1" applyFill="1" applyBorder="1" applyAlignment="1">
      <alignment vertical="center"/>
    </xf>
    <xf numFmtId="164" fontId="29" fillId="0" borderId="18" xfId="0" applyNumberFormat="1" applyFont="1" applyFill="1" applyBorder="1" applyAlignment="1">
      <alignment vertical="center"/>
    </xf>
    <xf numFmtId="164" fontId="30" fillId="0" borderId="18" xfId="0" applyNumberFormat="1" applyFont="1" applyFill="1" applyBorder="1" applyAlignment="1">
      <alignment vertical="center"/>
    </xf>
    <xf numFmtId="164" fontId="30" fillId="0" borderId="17" xfId="0" applyNumberFormat="1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left" vertical="center" indent="3"/>
    </xf>
    <xf numFmtId="0" fontId="29" fillId="0" borderId="32" xfId="0" applyFont="1" applyFill="1" applyBorder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8" fillId="34" borderId="34" xfId="0" applyFont="1" applyFill="1" applyBorder="1" applyAlignment="1" applyProtection="1">
      <alignment horizontal="left"/>
      <protection locked="0"/>
    </xf>
    <xf numFmtId="0" fontId="31" fillId="0" borderId="25" xfId="52" applyFont="1" applyFill="1" applyBorder="1" applyAlignment="1" applyProtection="1">
      <alignment wrapText="1"/>
      <protection/>
    </xf>
    <xf numFmtId="0" fontId="26" fillId="0" borderId="26" xfId="0" applyFont="1" applyFill="1" applyBorder="1" applyAlignment="1">
      <alignment vertical="center"/>
    </xf>
    <xf numFmtId="0" fontId="57" fillId="0" borderId="24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24" xfId="0" applyNumberFormat="1" applyFont="1" applyFill="1" applyBorder="1" applyAlignment="1">
      <alignment horizontal="center" vertical="center" wrapText="1"/>
    </xf>
    <xf numFmtId="0" fontId="57" fillId="0" borderId="35" xfId="0" applyNumberFormat="1" applyFont="1" applyFill="1" applyBorder="1" applyAlignment="1">
      <alignment horizontal="center" vertical="center" wrapText="1"/>
    </xf>
    <xf numFmtId="0" fontId="55" fillId="0" borderId="32" xfId="0" applyNumberFormat="1" applyFont="1" applyFill="1" applyBorder="1" applyAlignment="1">
      <alignment horizontal="center" vertical="center" wrapText="1"/>
    </xf>
    <xf numFmtId="0" fontId="55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1" fillId="35" borderId="16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82" fillId="0" borderId="26" xfId="0" applyFont="1" applyFill="1" applyBorder="1" applyAlignment="1" applyProtection="1">
      <alignment horizontal="center" vertical="center"/>
      <protection locked="0"/>
    </xf>
    <xf numFmtId="0" fontId="82" fillId="0" borderId="18" xfId="0" applyFont="1" applyFill="1" applyBorder="1" applyAlignment="1" applyProtection="1">
      <alignment horizontal="center" vertical="center"/>
      <protection locked="0"/>
    </xf>
    <xf numFmtId="0" fontId="82" fillId="0" borderId="19" xfId="0" applyFont="1" applyFill="1" applyBorder="1" applyAlignment="1" applyProtection="1">
      <alignment horizontal="center" vertical="center"/>
      <protection locked="0"/>
    </xf>
    <xf numFmtId="14" fontId="26" fillId="0" borderId="32" xfId="0" applyNumberFormat="1" applyFont="1" applyFill="1" applyBorder="1" applyAlignment="1" applyProtection="1">
      <alignment horizontal="center" vertical="center"/>
      <protection locked="0"/>
    </xf>
    <xf numFmtId="14" fontId="26" fillId="0" borderId="31" xfId="0" applyNumberFormat="1" applyFont="1" applyFill="1" applyBorder="1" applyAlignment="1" applyProtection="1">
      <alignment horizontal="center" vertical="center"/>
      <protection locked="0"/>
    </xf>
    <xf numFmtId="0" fontId="77" fillId="37" borderId="36" xfId="0" applyFont="1" applyFill="1" applyBorder="1" applyAlignment="1">
      <alignment horizontal="center"/>
    </xf>
    <xf numFmtId="0" fontId="77" fillId="37" borderId="37" xfId="0" applyFont="1" applyFill="1" applyBorder="1" applyAlignment="1">
      <alignment horizontal="center"/>
    </xf>
    <xf numFmtId="0" fontId="77" fillId="37" borderId="3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</xdr:row>
      <xdr:rowOff>47625</xdr:rowOff>
    </xdr:from>
    <xdr:to>
      <xdr:col>2</xdr:col>
      <xdr:colOff>285750</xdr:colOff>
      <xdr:row>9</xdr:row>
      <xdr:rowOff>600075</xdr:rowOff>
    </xdr:to>
    <xdr:pic>
      <xdr:nvPicPr>
        <xdr:cNvPr id="1" name="Picture 2" descr="Untitled-3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4800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</xdr:row>
      <xdr:rowOff>57150</xdr:rowOff>
    </xdr:from>
    <xdr:to>
      <xdr:col>22</xdr:col>
      <xdr:colOff>47625</xdr:colOff>
      <xdr:row>2</xdr:row>
      <xdr:rowOff>152400</xdr:rowOff>
    </xdr:to>
    <xdr:pic>
      <xdr:nvPicPr>
        <xdr:cNvPr id="2" name="Picture 3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752475"/>
          <a:ext cx="2400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13</xdr:row>
      <xdr:rowOff>200025</xdr:rowOff>
    </xdr:from>
    <xdr:to>
      <xdr:col>22</xdr:col>
      <xdr:colOff>0</xdr:colOff>
      <xdr:row>14</xdr:row>
      <xdr:rowOff>95250</xdr:rowOff>
    </xdr:to>
    <xdr:pic>
      <xdr:nvPicPr>
        <xdr:cNvPr id="3" name="Picture 4" descr="123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50768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32</xdr:row>
      <xdr:rowOff>190500</xdr:rowOff>
    </xdr:from>
    <xdr:to>
      <xdr:col>22</xdr:col>
      <xdr:colOff>9525</xdr:colOff>
      <xdr:row>33</xdr:row>
      <xdr:rowOff>66675</xdr:rowOff>
    </xdr:to>
    <xdr:pic>
      <xdr:nvPicPr>
        <xdr:cNvPr id="4" name="Picture 5" descr="123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39375" y="102203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228600</xdr:rowOff>
    </xdr:from>
    <xdr:to>
      <xdr:col>21</xdr:col>
      <xdr:colOff>561975</xdr:colOff>
      <xdr:row>43</xdr:row>
      <xdr:rowOff>104775</xdr:rowOff>
    </xdr:to>
    <xdr:pic>
      <xdr:nvPicPr>
        <xdr:cNvPr id="5" name="Picture 6" descr="123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27349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54</xdr:row>
      <xdr:rowOff>228600</xdr:rowOff>
    </xdr:from>
    <xdr:to>
      <xdr:col>21</xdr:col>
      <xdr:colOff>590550</xdr:colOff>
      <xdr:row>55</xdr:row>
      <xdr:rowOff>104775</xdr:rowOff>
    </xdr:to>
    <xdr:pic>
      <xdr:nvPicPr>
        <xdr:cNvPr id="6" name="Picture 7" descr="123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157067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23</xdr:row>
      <xdr:rowOff>0</xdr:rowOff>
    </xdr:from>
    <xdr:to>
      <xdr:col>21</xdr:col>
      <xdr:colOff>600075</xdr:colOff>
      <xdr:row>23</xdr:row>
      <xdr:rowOff>123825</xdr:rowOff>
    </xdr:to>
    <xdr:pic>
      <xdr:nvPicPr>
        <xdr:cNvPr id="7" name="Picture 8" descr="123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72700" y="7800975"/>
          <a:ext cx="2438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9</xdr:row>
      <xdr:rowOff>38100</xdr:rowOff>
    </xdr:from>
    <xdr:to>
      <xdr:col>16</xdr:col>
      <xdr:colOff>257175</xdr:colOff>
      <xdr:row>9</xdr:row>
      <xdr:rowOff>600075</xdr:rowOff>
    </xdr:to>
    <xdr:pic>
      <xdr:nvPicPr>
        <xdr:cNvPr id="8" name="Picture 2" descr="Untitled-3 copy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67725" y="3038475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14</xdr:row>
      <xdr:rowOff>219075</xdr:rowOff>
    </xdr:from>
    <xdr:ext cx="3076575" cy="10048875"/>
    <xdr:sp>
      <xdr:nvSpPr>
        <xdr:cNvPr id="9" name="Rectangle 11"/>
        <xdr:cNvSpPr>
          <a:spLocks/>
        </xdr:cNvSpPr>
      </xdr:nvSpPr>
      <xdr:spPr>
        <a:xfrm rot="18510278">
          <a:off x="3305175" y="5324475"/>
          <a:ext cx="3076575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9900" b="1" i="0" u="none" baseline="0"/>
            <a:t> PRTU   </a:t>
          </a:r>
        </a:p>
      </xdr:txBody>
    </xdr:sp>
    <xdr:clientData/>
  </xdr:oneCellAnchor>
  <xdr:twoCellAnchor editAs="oneCell">
    <xdr:from>
      <xdr:col>3</xdr:col>
      <xdr:colOff>19050</xdr:colOff>
      <xdr:row>9</xdr:row>
      <xdr:rowOff>9525</xdr:rowOff>
    </xdr:from>
    <xdr:to>
      <xdr:col>13</xdr:col>
      <xdr:colOff>533400</xdr:colOff>
      <xdr:row>9</xdr:row>
      <xdr:rowOff>619125</xdr:rowOff>
    </xdr:to>
    <xdr:pic>
      <xdr:nvPicPr>
        <xdr:cNvPr id="10" name="Picture 10" descr="221 copy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0225" y="3009900"/>
          <a:ext cx="5943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unturbadi.com/" TargetMode="External" /><Relationship Id="rId2" Type="http://schemas.openxmlformats.org/officeDocument/2006/relationships/hyperlink" Target="http://www.prtuap.org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8:H8"/>
  <sheetViews>
    <sheetView zoomScalePageLayoutView="0" workbookViewId="0" topLeftCell="A1">
      <selection activeCell="H8" sqref="H8"/>
    </sheetView>
  </sheetViews>
  <sheetFormatPr defaultColWidth="9.140625" defaultRowHeight="15"/>
  <sheetData>
    <row r="8" spans="6:8" ht="15">
      <c r="F8">
        <v>54.784</v>
      </c>
      <c r="G8">
        <v>47.936</v>
      </c>
      <c r="H8">
        <v>6.848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7">
      <selection activeCell="M14" sqref="M14:N14"/>
    </sheetView>
  </sheetViews>
  <sheetFormatPr defaultColWidth="9.140625" defaultRowHeight="15"/>
  <cols>
    <col min="1" max="1" width="10.140625" style="1" customWidth="1"/>
    <col min="2" max="2" width="8.140625" style="1" customWidth="1"/>
    <col min="3" max="3" width="8.421875" style="1" customWidth="1"/>
    <col min="4" max="4" width="9.00390625" style="1" bestFit="1" customWidth="1"/>
    <col min="5" max="5" width="8.421875" style="1" customWidth="1"/>
    <col min="6" max="6" width="8.28125" style="1" customWidth="1"/>
    <col min="7" max="7" width="6.140625" style="1" customWidth="1"/>
    <col min="8" max="8" width="9.00390625" style="1" customWidth="1"/>
    <col min="9" max="9" width="8.57421875" style="1" customWidth="1"/>
    <col min="10" max="10" width="7.57421875" style="1" customWidth="1"/>
    <col min="11" max="11" width="7.7109375" style="1" customWidth="1"/>
    <col min="12" max="12" width="8.7109375" style="1" customWidth="1"/>
    <col min="13" max="13" width="8.00390625" style="1" customWidth="1"/>
    <col min="14" max="14" width="8.28125" style="1" customWidth="1"/>
    <col min="15" max="15" width="7.140625" style="1" customWidth="1"/>
    <col min="16" max="16" width="9.8515625" style="1" customWidth="1"/>
    <col min="17" max="17" width="9.140625" style="1" customWidth="1"/>
    <col min="18" max="18" width="10.140625" style="20" customWidth="1"/>
    <col min="19" max="16384" width="9.140625" style="2" customWidth="1"/>
  </cols>
  <sheetData>
    <row r="1" spans="1:17" ht="39" customHeight="1">
      <c r="A1" s="2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0"/>
    </row>
    <row r="2" spans="1:17" ht="15.75">
      <c r="A2" s="24"/>
      <c r="B2" s="39"/>
      <c r="C2" s="40"/>
      <c r="D2" s="40"/>
      <c r="E2" s="37" t="s">
        <v>30</v>
      </c>
      <c r="F2" s="18">
        <v>0.30392</v>
      </c>
      <c r="G2" s="9"/>
      <c r="H2" s="38" t="s">
        <v>2</v>
      </c>
      <c r="I2" s="18">
        <v>0.33536</v>
      </c>
      <c r="J2" s="111" t="s">
        <v>1</v>
      </c>
      <c r="K2" s="111"/>
      <c r="L2" s="151" t="s">
        <v>37</v>
      </c>
      <c r="M2" s="151"/>
      <c r="N2" s="151"/>
      <c r="O2" s="9"/>
      <c r="P2" s="9"/>
      <c r="Q2" s="31"/>
    </row>
    <row r="3" spans="1:17" ht="31.5" customHeight="1">
      <c r="A3" s="24"/>
      <c r="B3" s="29"/>
      <c r="C3" s="8"/>
      <c r="D3" s="9"/>
      <c r="E3" s="12"/>
      <c r="F3" s="13"/>
      <c r="G3" s="9"/>
      <c r="H3" s="9"/>
      <c r="I3" s="9"/>
      <c r="J3" s="108"/>
      <c r="K3" s="108"/>
      <c r="L3" s="14"/>
      <c r="M3" s="14"/>
      <c r="N3" s="14"/>
      <c r="O3" s="9"/>
      <c r="P3" s="9"/>
      <c r="Q3" s="31"/>
    </row>
    <row r="4" spans="1:17" ht="15">
      <c r="A4" s="24"/>
      <c r="B4" s="29" t="s">
        <v>0</v>
      </c>
      <c r="C4" s="8"/>
      <c r="D4" s="9"/>
      <c r="E4" s="9"/>
      <c r="F4" s="36" t="s">
        <v>29</v>
      </c>
      <c r="G4" s="9"/>
      <c r="I4" s="9"/>
      <c r="J4" s="111" t="s">
        <v>3</v>
      </c>
      <c r="K4" s="111"/>
      <c r="L4" s="151" t="s">
        <v>44</v>
      </c>
      <c r="M4" s="151"/>
      <c r="N4" s="151"/>
      <c r="O4" s="9"/>
      <c r="P4" s="9"/>
      <c r="Q4" s="31"/>
    </row>
    <row r="5" spans="1:17" ht="53.25" customHeight="1">
      <c r="A5" s="24"/>
      <c r="B5" s="93" t="s">
        <v>4</v>
      </c>
      <c r="C5" s="8"/>
      <c r="D5" s="9"/>
      <c r="E5" s="12"/>
      <c r="F5" s="93" t="s">
        <v>4</v>
      </c>
      <c r="G5" s="96"/>
      <c r="H5" s="92"/>
      <c r="I5" s="92"/>
      <c r="J5" s="10"/>
      <c r="K5" s="10"/>
      <c r="L5" s="14"/>
      <c r="M5" s="14"/>
      <c r="N5" s="14"/>
      <c r="O5" s="9"/>
      <c r="P5" s="9"/>
      <c r="Q5" s="31"/>
    </row>
    <row r="6" spans="1:17" ht="36" customHeight="1">
      <c r="A6" s="24"/>
      <c r="B6" s="29"/>
      <c r="C6" s="94" t="s">
        <v>28</v>
      </c>
      <c r="D6" s="113" t="str">
        <f>Sheet4!Z17</f>
        <v>30 (months)</v>
      </c>
      <c r="E6" s="113"/>
      <c r="F6" s="95" t="s">
        <v>36</v>
      </c>
      <c r="G6" s="114" t="str">
        <f>Sheet4!X14</f>
        <v>JUL 2021</v>
      </c>
      <c r="H6" s="114"/>
      <c r="I6" s="115"/>
      <c r="J6" s="111" t="s">
        <v>5</v>
      </c>
      <c r="K6" s="111"/>
      <c r="L6" s="112" t="s">
        <v>62</v>
      </c>
      <c r="M6" s="112"/>
      <c r="N6" s="112"/>
      <c r="O6" s="9"/>
      <c r="P6" s="9"/>
      <c r="Q6" s="31"/>
    </row>
    <row r="7" spans="1:17" ht="15.75">
      <c r="A7" s="24"/>
      <c r="B7" s="29"/>
      <c r="C7" s="8"/>
      <c r="D7" s="15"/>
      <c r="E7" s="15"/>
      <c r="F7" s="8"/>
      <c r="G7" s="11"/>
      <c r="H7" s="11"/>
      <c r="I7" s="11"/>
      <c r="J7" s="108"/>
      <c r="K7" s="108"/>
      <c r="L7" s="16"/>
      <c r="M7" s="16"/>
      <c r="N7" s="16"/>
      <c r="O7" s="9"/>
      <c r="P7" s="9"/>
      <c r="Q7" s="31"/>
    </row>
    <row r="8" spans="1:23" ht="15">
      <c r="A8" s="24"/>
      <c r="B8" s="152" t="s">
        <v>58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  <c r="R8" s="21"/>
      <c r="S8" s="3"/>
      <c r="T8" s="3"/>
      <c r="U8" s="3"/>
      <c r="V8" s="3"/>
      <c r="W8" s="3"/>
    </row>
    <row r="9" spans="1:23" ht="15">
      <c r="A9" s="24"/>
      <c r="B9" s="116"/>
      <c r="C9" s="116"/>
      <c r="D9" s="116"/>
      <c r="E9" s="26"/>
      <c r="F9" s="27"/>
      <c r="G9" s="27"/>
      <c r="H9" s="27"/>
      <c r="I9" s="27"/>
      <c r="J9" s="27"/>
      <c r="K9" s="27"/>
      <c r="L9" s="27"/>
      <c r="M9" s="27"/>
      <c r="N9" s="27"/>
      <c r="O9" s="28"/>
      <c r="P9" s="28"/>
      <c r="Q9" s="32"/>
      <c r="R9" s="33"/>
      <c r="S9" s="3"/>
      <c r="T9" s="3"/>
      <c r="U9" s="3"/>
      <c r="V9" s="3"/>
      <c r="W9" s="3"/>
    </row>
    <row r="10" spans="1:23" ht="53.25" customHeight="1">
      <c r="A10" s="24"/>
      <c r="B10" s="81"/>
      <c r="C10" s="82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79"/>
      <c r="Q10" s="80"/>
      <c r="R10" s="21"/>
      <c r="S10" s="3"/>
      <c r="T10" s="3"/>
      <c r="U10" s="3"/>
      <c r="V10" s="3"/>
      <c r="W10" s="3"/>
    </row>
    <row r="11" spans="1:23" ht="31.5" customHeight="1">
      <c r="A11" s="24"/>
      <c r="B11" s="155" t="str">
        <f>UPPER(L2)</f>
        <v>GUNTUR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21"/>
      <c r="S11" s="3"/>
      <c r="T11" s="3"/>
      <c r="U11" s="3"/>
      <c r="V11" s="3"/>
      <c r="W11" s="3"/>
    </row>
    <row r="12" spans="1:23" s="23" customFormat="1" ht="21.75" customHeight="1">
      <c r="A12" s="25"/>
      <c r="B12" s="78"/>
      <c r="C12" s="77" t="s">
        <v>3</v>
      </c>
      <c r="D12" s="73"/>
      <c r="E12" s="75" t="str">
        <f>UPPER(L4)</f>
        <v>GVSRAMAKRISHNA</v>
      </c>
      <c r="F12" s="75"/>
      <c r="G12" s="75"/>
      <c r="H12" s="75"/>
      <c r="I12" s="72"/>
      <c r="J12" s="73"/>
      <c r="K12" s="74" t="s">
        <v>26</v>
      </c>
      <c r="L12" s="74"/>
      <c r="M12" s="75" t="str">
        <f>UPPER(L6)</f>
        <v>SHAIK RAJAK</v>
      </c>
      <c r="N12" s="75"/>
      <c r="O12" s="72"/>
      <c r="P12" s="60"/>
      <c r="Q12" s="76"/>
      <c r="R12" s="34"/>
      <c r="S12" s="35"/>
      <c r="T12" s="35"/>
      <c r="U12" s="35"/>
      <c r="V12" s="35"/>
      <c r="W12" s="35"/>
    </row>
    <row r="13" spans="1:23" ht="41.25" customHeight="1">
      <c r="A13" s="24"/>
      <c r="B13" s="158" t="s">
        <v>27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21"/>
      <c r="S13" s="3"/>
      <c r="T13" s="3"/>
      <c r="U13" s="3"/>
      <c r="V13" s="3"/>
      <c r="W13" s="3"/>
    </row>
    <row r="14" spans="1:23" s="46" customFormat="1" ht="18" customHeight="1">
      <c r="A14" s="43"/>
      <c r="B14" s="144" t="s">
        <v>33</v>
      </c>
      <c r="C14" s="118"/>
      <c r="D14" s="118"/>
      <c r="E14" s="118"/>
      <c r="F14" s="118"/>
      <c r="G14" s="119"/>
      <c r="H14" s="50">
        <v>51</v>
      </c>
      <c r="I14" s="120" t="s">
        <v>34</v>
      </c>
      <c r="J14" s="121"/>
      <c r="K14" s="121"/>
      <c r="L14" s="122"/>
      <c r="M14" s="161">
        <v>44408</v>
      </c>
      <c r="N14" s="162"/>
      <c r="O14" s="52"/>
      <c r="P14" s="52"/>
      <c r="Q14" s="53"/>
      <c r="R14" s="44"/>
      <c r="S14" s="45"/>
      <c r="T14" s="45"/>
      <c r="U14" s="45"/>
      <c r="V14" s="45"/>
      <c r="W14" s="45"/>
    </row>
    <row r="15" spans="1:23" s="46" customFormat="1" ht="21.75" customHeight="1">
      <c r="A15" s="43"/>
      <c r="B15" s="132" t="s">
        <v>6</v>
      </c>
      <c r="C15" s="58"/>
      <c r="D15" s="58"/>
      <c r="E15" s="58"/>
      <c r="F15" s="134">
        <f>F2</f>
        <v>0.30392</v>
      </c>
      <c r="G15" s="123"/>
      <c r="H15" s="54" t="s">
        <v>2</v>
      </c>
      <c r="I15" s="135">
        <f>I2</f>
        <v>0.33536</v>
      </c>
      <c r="J15" s="124"/>
      <c r="K15" s="55" t="s">
        <v>32</v>
      </c>
      <c r="L15" s="51"/>
      <c r="M15" s="133">
        <f>I2-F2</f>
        <v>0.03143999999999997</v>
      </c>
      <c r="N15" s="123"/>
      <c r="O15" s="56" t="str">
        <f>Sheet4!U24</f>
        <v>w.e.f  JAN/ 2019</v>
      </c>
      <c r="P15" s="56"/>
      <c r="Q15" s="57"/>
      <c r="R15" s="44"/>
      <c r="S15" s="45"/>
      <c r="T15" s="45"/>
      <c r="U15" s="45"/>
      <c r="V15" s="45"/>
      <c r="W15" s="45"/>
    </row>
    <row r="16" spans="1:23" s="49" customFormat="1" ht="19.5" customHeight="1">
      <c r="A16" s="83"/>
      <c r="B16" s="137" t="str">
        <f>Sheet4!O48</f>
        <v>PF holders  Cash From JUL 2021 </v>
      </c>
      <c r="C16" s="58"/>
      <c r="D16" s="59"/>
      <c r="E16" s="59"/>
      <c r="F16" s="59"/>
      <c r="G16" s="59"/>
      <c r="H16" s="136" t="str">
        <f>Sheet4!T45</f>
        <v>CPS holders 10% to CPS and 90% Cash from  JAN/ 2019 To JUL/2021</v>
      </c>
      <c r="J16" s="60"/>
      <c r="K16" s="61"/>
      <c r="L16" s="62"/>
      <c r="M16" s="62"/>
      <c r="N16" s="62"/>
      <c r="O16" s="63"/>
      <c r="P16" s="64"/>
      <c r="Q16" s="62"/>
      <c r="R16" s="47"/>
      <c r="S16" s="48"/>
      <c r="T16" s="48"/>
      <c r="U16" s="48"/>
      <c r="V16" s="48"/>
      <c r="W16" s="48"/>
    </row>
    <row r="17" spans="1:23" ht="38.25" customHeight="1">
      <c r="A17" s="5"/>
      <c r="B17" s="145" t="s">
        <v>7</v>
      </c>
      <c r="C17" s="109" t="s">
        <v>8</v>
      </c>
      <c r="D17" s="109" t="s">
        <v>9</v>
      </c>
      <c r="E17" s="88" t="s">
        <v>39</v>
      </c>
      <c r="F17" s="97" t="str">
        <f>CONCATENATE("Credit to"," ",D6)</f>
        <v>Credit to 30 (months)</v>
      </c>
      <c r="G17" s="88" t="s">
        <v>38</v>
      </c>
      <c r="H17" s="149" t="str">
        <f>Sheet4!Z28</f>
        <v>For CPS Holders 31(Months)</v>
      </c>
      <c r="I17" s="150"/>
      <c r="J17" s="147" t="s">
        <v>7</v>
      </c>
      <c r="K17" s="109" t="s">
        <v>8</v>
      </c>
      <c r="L17" s="109" t="s">
        <v>9</v>
      </c>
      <c r="M17" s="88" t="s">
        <v>39</v>
      </c>
      <c r="N17" s="97" t="str">
        <f>F17</f>
        <v>Credit to 30 (months)</v>
      </c>
      <c r="O17" s="88" t="s">
        <v>38</v>
      </c>
      <c r="P17" s="149" t="str">
        <f>H17</f>
        <v>For CPS Holders 31(Months)</v>
      </c>
      <c r="Q17" s="150"/>
      <c r="R17" s="21"/>
      <c r="S17" s="3"/>
      <c r="T17" s="3"/>
      <c r="U17" s="3"/>
      <c r="V17" s="3"/>
      <c r="W17" s="3"/>
    </row>
    <row r="18" spans="1:23" ht="35.25" customHeight="1">
      <c r="A18" s="5"/>
      <c r="B18" s="146"/>
      <c r="C18" s="87">
        <f>I2</f>
        <v>0.33536</v>
      </c>
      <c r="D18" s="89">
        <f>F2</f>
        <v>0.30392</v>
      </c>
      <c r="E18" s="86">
        <f>C18-D18</f>
        <v>0.03143999999999997</v>
      </c>
      <c r="F18" s="91" t="s">
        <v>28</v>
      </c>
      <c r="G18" s="84" t="str">
        <f>CONCATENATE(G6," ",I6)</f>
        <v>JUL 2021 </v>
      </c>
      <c r="H18" s="90" t="s">
        <v>41</v>
      </c>
      <c r="I18" s="85" t="s">
        <v>40</v>
      </c>
      <c r="J18" s="148"/>
      <c r="K18" s="86">
        <f>I2</f>
        <v>0.33536</v>
      </c>
      <c r="L18" s="89">
        <f>F2</f>
        <v>0.30392</v>
      </c>
      <c r="M18" s="87">
        <f>K18-L18</f>
        <v>0.03143999999999997</v>
      </c>
      <c r="N18" s="91" t="s">
        <v>28</v>
      </c>
      <c r="O18" s="84" t="str">
        <f>G18</f>
        <v>JUL 2021 </v>
      </c>
      <c r="P18" s="90" t="s">
        <v>41</v>
      </c>
      <c r="Q18" s="85" t="s">
        <v>40</v>
      </c>
      <c r="R18" s="21"/>
      <c r="S18" s="3"/>
      <c r="T18" s="3"/>
      <c r="U18" s="3"/>
      <c r="V18" s="3"/>
      <c r="W18" s="3"/>
    </row>
    <row r="19" spans="1:23" ht="19.5" customHeight="1">
      <c r="A19" s="5"/>
      <c r="B19" s="41">
        <v>13000</v>
      </c>
      <c r="C19" s="6">
        <f>ROUND(B19*PRTUMANI,0)</f>
        <v>4360</v>
      </c>
      <c r="D19" s="6">
        <f aca="true" t="shared" si="0" ref="D19:D57">ROUND(B19*PRTUGNT,0)</f>
        <v>3951</v>
      </c>
      <c r="E19" s="6">
        <f>C19-D19</f>
        <v>409</v>
      </c>
      <c r="F19" s="6">
        <f>ROUND(E19*PF,0)</f>
        <v>12270</v>
      </c>
      <c r="G19" s="6">
        <f>IF(CASH=0,"",E19*CASH)</f>
        <v>409</v>
      </c>
      <c r="H19" s="6">
        <f>ROUND(E19/100*10,0)*PF</f>
        <v>1230</v>
      </c>
      <c r="I19" s="6">
        <f>IF(CASH=0,"",ROUND(E19/100*90,0)*PF+G19)</f>
        <v>11449</v>
      </c>
      <c r="J19" s="42">
        <v>39160</v>
      </c>
      <c r="K19" s="6">
        <f aca="true" t="shared" si="1" ref="K19:K57">ROUND(J19*PRTUMANI,0)</f>
        <v>13133</v>
      </c>
      <c r="L19" s="6">
        <f aca="true" t="shared" si="2" ref="L19:L57">ROUND(J19*PRTUGNT,0)</f>
        <v>11902</v>
      </c>
      <c r="M19" s="6">
        <f>K19-L19</f>
        <v>1231</v>
      </c>
      <c r="N19" s="6">
        <f aca="true" t="shared" si="3" ref="N19:N57">ROUND(M19*PF,0)</f>
        <v>36930</v>
      </c>
      <c r="O19" s="6">
        <f aca="true" t="shared" si="4" ref="O19:O57">IF(CASH=0,"",M19*CASH)</f>
        <v>1231</v>
      </c>
      <c r="P19" s="6">
        <f aca="true" t="shared" si="5" ref="P19:P57">ROUND(M19/100*10,0)*PF</f>
        <v>3690</v>
      </c>
      <c r="Q19" s="6">
        <f aca="true" t="shared" si="6" ref="Q19:Q57">IF(CASH=0,"",ROUND(M19/100*90,0)*PF+O19)</f>
        <v>34471</v>
      </c>
      <c r="R19" s="21"/>
      <c r="S19" s="3"/>
      <c r="T19" s="3"/>
      <c r="U19" s="3"/>
      <c r="V19" s="3"/>
      <c r="W19" s="3"/>
    </row>
    <row r="20" spans="1:23" ht="19.5" customHeight="1">
      <c r="A20" s="5"/>
      <c r="B20" s="41">
        <v>13390</v>
      </c>
      <c r="C20" s="6">
        <f aca="true" t="shared" si="7" ref="C20:C57">ROUND(B20*PRTUMANI,0)</f>
        <v>4490</v>
      </c>
      <c r="D20" s="6">
        <f t="shared" si="0"/>
        <v>4069</v>
      </c>
      <c r="E20" s="6">
        <f aca="true" t="shared" si="8" ref="E20:E56">C20-D20</f>
        <v>421</v>
      </c>
      <c r="F20" s="6">
        <f>ROUND(E20*PF,0)</f>
        <v>12630</v>
      </c>
      <c r="G20" s="6">
        <f aca="true" t="shared" si="9" ref="G20:G57">IF(CASH=0,"",E20*CASH)</f>
        <v>421</v>
      </c>
      <c r="H20" s="6">
        <f aca="true" t="shared" si="10" ref="H20:H57">ROUND(E20/100*10,0)*PF</f>
        <v>1260</v>
      </c>
      <c r="I20" s="6">
        <f aca="true" t="shared" si="11" ref="I20:I57">IF(CASH=0,"",ROUND(E20/100*90,0)*PF+G20)</f>
        <v>11791</v>
      </c>
      <c r="J20" s="42">
        <v>40270</v>
      </c>
      <c r="K20" s="6">
        <f t="shared" si="1"/>
        <v>13505</v>
      </c>
      <c r="L20" s="6">
        <f t="shared" si="2"/>
        <v>12239</v>
      </c>
      <c r="M20" s="6">
        <f aca="true" t="shared" si="12" ref="M20:M57">K20-L20</f>
        <v>1266</v>
      </c>
      <c r="N20" s="6">
        <f t="shared" si="3"/>
        <v>37980</v>
      </c>
      <c r="O20" s="6">
        <f t="shared" si="4"/>
        <v>1266</v>
      </c>
      <c r="P20" s="6">
        <f t="shared" si="5"/>
        <v>3810</v>
      </c>
      <c r="Q20" s="6">
        <f t="shared" si="6"/>
        <v>35436</v>
      </c>
      <c r="R20" s="21"/>
      <c r="S20" s="3"/>
      <c r="T20" s="3"/>
      <c r="U20" s="3"/>
      <c r="V20" s="3"/>
      <c r="W20" s="3"/>
    </row>
    <row r="21" spans="1:23" ht="19.5" customHeight="1">
      <c r="A21" s="5"/>
      <c r="B21" s="42">
        <v>13780</v>
      </c>
      <c r="C21" s="6">
        <f t="shared" si="7"/>
        <v>4621</v>
      </c>
      <c r="D21" s="6">
        <f t="shared" si="0"/>
        <v>4188</v>
      </c>
      <c r="E21" s="6">
        <f t="shared" si="8"/>
        <v>433</v>
      </c>
      <c r="F21" s="6">
        <f aca="true" t="shared" si="13" ref="F21:F57">ROUND(E21*PF,0)</f>
        <v>12990</v>
      </c>
      <c r="G21" s="6">
        <f t="shared" si="9"/>
        <v>433</v>
      </c>
      <c r="H21" s="6">
        <f t="shared" si="10"/>
        <v>1290</v>
      </c>
      <c r="I21" s="6">
        <f t="shared" si="11"/>
        <v>12133</v>
      </c>
      <c r="J21" s="42">
        <v>41380</v>
      </c>
      <c r="K21" s="6">
        <f t="shared" si="1"/>
        <v>13877</v>
      </c>
      <c r="L21" s="6">
        <f t="shared" si="2"/>
        <v>12576</v>
      </c>
      <c r="M21" s="6">
        <f t="shared" si="12"/>
        <v>1301</v>
      </c>
      <c r="N21" s="6">
        <f t="shared" si="3"/>
        <v>39030</v>
      </c>
      <c r="O21" s="6">
        <f t="shared" si="4"/>
        <v>1301</v>
      </c>
      <c r="P21" s="6">
        <f t="shared" si="5"/>
        <v>3900</v>
      </c>
      <c r="Q21" s="6">
        <f t="shared" si="6"/>
        <v>36431</v>
      </c>
      <c r="R21" s="21"/>
      <c r="S21" s="3"/>
      <c r="T21" s="3"/>
      <c r="U21" s="3"/>
      <c r="V21" s="3"/>
      <c r="W21" s="3"/>
    </row>
    <row r="22" spans="1:23" ht="19.5" customHeight="1">
      <c r="A22" s="5"/>
      <c r="B22" s="42">
        <v>14170</v>
      </c>
      <c r="C22" s="6">
        <f t="shared" si="7"/>
        <v>4752</v>
      </c>
      <c r="D22" s="6">
        <f t="shared" si="0"/>
        <v>4307</v>
      </c>
      <c r="E22" s="6">
        <f t="shared" si="8"/>
        <v>445</v>
      </c>
      <c r="F22" s="6">
        <f t="shared" si="13"/>
        <v>13350</v>
      </c>
      <c r="G22" s="6">
        <f t="shared" si="9"/>
        <v>445</v>
      </c>
      <c r="H22" s="6">
        <f t="shared" si="10"/>
        <v>1350</v>
      </c>
      <c r="I22" s="6">
        <f t="shared" si="11"/>
        <v>12475</v>
      </c>
      <c r="J22" s="42">
        <v>42490</v>
      </c>
      <c r="K22" s="6">
        <f t="shared" si="1"/>
        <v>14249</v>
      </c>
      <c r="L22" s="6">
        <f t="shared" si="2"/>
        <v>12914</v>
      </c>
      <c r="M22" s="6">
        <f t="shared" si="12"/>
        <v>1335</v>
      </c>
      <c r="N22" s="6">
        <f t="shared" si="3"/>
        <v>40050</v>
      </c>
      <c r="O22" s="6">
        <f t="shared" si="4"/>
        <v>1335</v>
      </c>
      <c r="P22" s="6">
        <f t="shared" si="5"/>
        <v>4020</v>
      </c>
      <c r="Q22" s="6">
        <f t="shared" si="6"/>
        <v>37395</v>
      </c>
      <c r="R22" s="21"/>
      <c r="S22" s="3"/>
      <c r="T22" s="3"/>
      <c r="U22" s="3"/>
      <c r="V22" s="3"/>
      <c r="W22" s="3"/>
    </row>
    <row r="23" spans="1:23" ht="19.5" customHeight="1">
      <c r="A23" s="5"/>
      <c r="B23" s="42">
        <v>14600</v>
      </c>
      <c r="C23" s="6">
        <f t="shared" si="7"/>
        <v>4896</v>
      </c>
      <c r="D23" s="6">
        <f t="shared" si="0"/>
        <v>4437</v>
      </c>
      <c r="E23" s="6">
        <f t="shared" si="8"/>
        <v>459</v>
      </c>
      <c r="F23" s="6">
        <f t="shared" si="13"/>
        <v>13770</v>
      </c>
      <c r="G23" s="6">
        <f t="shared" si="9"/>
        <v>459</v>
      </c>
      <c r="H23" s="6">
        <f t="shared" si="10"/>
        <v>1380</v>
      </c>
      <c r="I23" s="6">
        <f t="shared" si="11"/>
        <v>12849</v>
      </c>
      <c r="J23" s="42">
        <v>43680</v>
      </c>
      <c r="K23" s="6">
        <f t="shared" si="1"/>
        <v>14649</v>
      </c>
      <c r="L23" s="6">
        <f t="shared" si="2"/>
        <v>13275</v>
      </c>
      <c r="M23" s="6">
        <f t="shared" si="12"/>
        <v>1374</v>
      </c>
      <c r="N23" s="6">
        <f t="shared" si="3"/>
        <v>41220</v>
      </c>
      <c r="O23" s="6">
        <f t="shared" si="4"/>
        <v>1374</v>
      </c>
      <c r="P23" s="6">
        <f t="shared" si="5"/>
        <v>4110</v>
      </c>
      <c r="Q23" s="6">
        <f t="shared" si="6"/>
        <v>38484</v>
      </c>
      <c r="R23" s="21"/>
      <c r="S23" s="3"/>
      <c r="T23" s="3"/>
      <c r="U23" s="3"/>
      <c r="V23" s="3"/>
      <c r="W23" s="3"/>
    </row>
    <row r="24" spans="1:23" ht="19.5" customHeight="1">
      <c r="A24" s="5"/>
      <c r="B24" s="42">
        <v>15030</v>
      </c>
      <c r="C24" s="6">
        <f t="shared" si="7"/>
        <v>5040</v>
      </c>
      <c r="D24" s="6">
        <f t="shared" si="0"/>
        <v>4568</v>
      </c>
      <c r="E24" s="6">
        <f t="shared" si="8"/>
        <v>472</v>
      </c>
      <c r="F24" s="6">
        <f t="shared" si="13"/>
        <v>14160</v>
      </c>
      <c r="G24" s="6">
        <f t="shared" si="9"/>
        <v>472</v>
      </c>
      <c r="H24" s="6">
        <f t="shared" si="10"/>
        <v>1410</v>
      </c>
      <c r="I24" s="6">
        <f t="shared" si="11"/>
        <v>13222</v>
      </c>
      <c r="J24" s="42">
        <v>44870</v>
      </c>
      <c r="K24" s="6">
        <f t="shared" si="1"/>
        <v>15048</v>
      </c>
      <c r="L24" s="6">
        <f t="shared" si="2"/>
        <v>13637</v>
      </c>
      <c r="M24" s="6">
        <f t="shared" si="12"/>
        <v>1411</v>
      </c>
      <c r="N24" s="6">
        <f t="shared" si="3"/>
        <v>42330</v>
      </c>
      <c r="O24" s="6">
        <f t="shared" si="4"/>
        <v>1411</v>
      </c>
      <c r="P24" s="6">
        <f t="shared" si="5"/>
        <v>4230</v>
      </c>
      <c r="Q24" s="6">
        <f t="shared" si="6"/>
        <v>39511</v>
      </c>
      <c r="R24" s="21"/>
      <c r="S24" s="3"/>
      <c r="T24" s="3"/>
      <c r="U24" s="3"/>
      <c r="V24" s="3"/>
      <c r="W24" s="3"/>
    </row>
    <row r="25" spans="1:23" ht="19.5" customHeight="1">
      <c r="A25" s="5"/>
      <c r="B25" s="42">
        <v>15460</v>
      </c>
      <c r="C25" s="6">
        <f t="shared" si="7"/>
        <v>5185</v>
      </c>
      <c r="D25" s="6">
        <f t="shared" si="0"/>
        <v>4699</v>
      </c>
      <c r="E25" s="6">
        <f t="shared" si="8"/>
        <v>486</v>
      </c>
      <c r="F25" s="6">
        <f t="shared" si="13"/>
        <v>14580</v>
      </c>
      <c r="G25" s="6">
        <f t="shared" si="9"/>
        <v>486</v>
      </c>
      <c r="H25" s="6">
        <f t="shared" si="10"/>
        <v>1470</v>
      </c>
      <c r="I25" s="6">
        <f t="shared" si="11"/>
        <v>13596</v>
      </c>
      <c r="J25" s="42">
        <v>46060</v>
      </c>
      <c r="K25" s="6">
        <f t="shared" si="1"/>
        <v>15447</v>
      </c>
      <c r="L25" s="6">
        <f t="shared" si="2"/>
        <v>13999</v>
      </c>
      <c r="M25" s="6">
        <f t="shared" si="12"/>
        <v>1448</v>
      </c>
      <c r="N25" s="6">
        <f t="shared" si="3"/>
        <v>43440</v>
      </c>
      <c r="O25" s="6">
        <f t="shared" si="4"/>
        <v>1448</v>
      </c>
      <c r="P25" s="6">
        <f t="shared" si="5"/>
        <v>4350</v>
      </c>
      <c r="Q25" s="6">
        <f t="shared" si="6"/>
        <v>40538</v>
      </c>
      <c r="R25" s="21"/>
      <c r="S25" s="3"/>
      <c r="T25" s="3"/>
      <c r="U25" s="3"/>
      <c r="V25" s="3"/>
      <c r="W25" s="3"/>
    </row>
    <row r="26" spans="1:23" ht="19.5" customHeight="1">
      <c r="A26" s="5"/>
      <c r="B26" s="42">
        <v>15930</v>
      </c>
      <c r="C26" s="6">
        <f t="shared" si="7"/>
        <v>5342</v>
      </c>
      <c r="D26" s="6">
        <f t="shared" si="0"/>
        <v>4841</v>
      </c>
      <c r="E26" s="6">
        <f t="shared" si="8"/>
        <v>501</v>
      </c>
      <c r="F26" s="6">
        <f t="shared" si="13"/>
        <v>15030</v>
      </c>
      <c r="G26" s="6">
        <f t="shared" si="9"/>
        <v>501</v>
      </c>
      <c r="H26" s="6">
        <f t="shared" si="10"/>
        <v>1500</v>
      </c>
      <c r="I26" s="6">
        <f t="shared" si="11"/>
        <v>14031</v>
      </c>
      <c r="J26" s="42">
        <v>47330</v>
      </c>
      <c r="K26" s="6">
        <f t="shared" si="1"/>
        <v>15873</v>
      </c>
      <c r="L26" s="6">
        <f t="shared" si="2"/>
        <v>14385</v>
      </c>
      <c r="M26" s="6">
        <f t="shared" si="12"/>
        <v>1488</v>
      </c>
      <c r="N26" s="6">
        <f t="shared" si="3"/>
        <v>44640</v>
      </c>
      <c r="O26" s="6">
        <f t="shared" si="4"/>
        <v>1488</v>
      </c>
      <c r="P26" s="6">
        <f t="shared" si="5"/>
        <v>4470</v>
      </c>
      <c r="Q26" s="6">
        <f t="shared" si="6"/>
        <v>41658</v>
      </c>
      <c r="R26" s="21"/>
      <c r="S26" s="3"/>
      <c r="T26" s="3"/>
      <c r="U26" s="3"/>
      <c r="V26" s="3"/>
      <c r="W26" s="3"/>
    </row>
    <row r="27" spans="1:23" ht="19.5" customHeight="1">
      <c r="A27" s="5"/>
      <c r="B27" s="42">
        <v>16400</v>
      </c>
      <c r="C27" s="6">
        <f t="shared" si="7"/>
        <v>5500</v>
      </c>
      <c r="D27" s="6">
        <f t="shared" si="0"/>
        <v>4984</v>
      </c>
      <c r="E27" s="6">
        <f t="shared" si="8"/>
        <v>516</v>
      </c>
      <c r="F27" s="6">
        <f t="shared" si="13"/>
        <v>15480</v>
      </c>
      <c r="G27" s="6">
        <f t="shared" si="9"/>
        <v>516</v>
      </c>
      <c r="H27" s="6">
        <f t="shared" si="10"/>
        <v>1560</v>
      </c>
      <c r="I27" s="6">
        <f t="shared" si="11"/>
        <v>14436</v>
      </c>
      <c r="J27" s="42">
        <v>48600</v>
      </c>
      <c r="K27" s="6">
        <f t="shared" si="1"/>
        <v>16298</v>
      </c>
      <c r="L27" s="6">
        <f t="shared" si="2"/>
        <v>14771</v>
      </c>
      <c r="M27" s="6">
        <f t="shared" si="12"/>
        <v>1527</v>
      </c>
      <c r="N27" s="6">
        <f t="shared" si="3"/>
        <v>45810</v>
      </c>
      <c r="O27" s="6">
        <f t="shared" si="4"/>
        <v>1527</v>
      </c>
      <c r="P27" s="6">
        <f t="shared" si="5"/>
        <v>4590</v>
      </c>
      <c r="Q27" s="6">
        <f t="shared" si="6"/>
        <v>42747</v>
      </c>
      <c r="S27" s="3"/>
      <c r="T27" s="3"/>
      <c r="U27" s="3"/>
      <c r="V27" s="3"/>
      <c r="W27" s="3"/>
    </row>
    <row r="28" spans="1:23" ht="19.5" customHeight="1">
      <c r="A28" s="5"/>
      <c r="B28" s="42">
        <v>16870</v>
      </c>
      <c r="C28" s="6">
        <f t="shared" si="7"/>
        <v>5658</v>
      </c>
      <c r="D28" s="6">
        <f t="shared" si="0"/>
        <v>5127</v>
      </c>
      <c r="E28" s="6">
        <f t="shared" si="8"/>
        <v>531</v>
      </c>
      <c r="F28" s="6">
        <f t="shared" si="13"/>
        <v>15930</v>
      </c>
      <c r="G28" s="6">
        <f t="shared" si="9"/>
        <v>531</v>
      </c>
      <c r="H28" s="6">
        <f t="shared" si="10"/>
        <v>1590</v>
      </c>
      <c r="I28" s="6">
        <f t="shared" si="11"/>
        <v>14871</v>
      </c>
      <c r="J28" s="42">
        <v>49870</v>
      </c>
      <c r="K28" s="6">
        <f t="shared" si="1"/>
        <v>16724</v>
      </c>
      <c r="L28" s="6">
        <f t="shared" si="2"/>
        <v>15156</v>
      </c>
      <c r="M28" s="6">
        <f t="shared" si="12"/>
        <v>1568</v>
      </c>
      <c r="N28" s="6">
        <f t="shared" si="3"/>
        <v>47040</v>
      </c>
      <c r="O28" s="6">
        <f t="shared" si="4"/>
        <v>1568</v>
      </c>
      <c r="P28" s="6">
        <f t="shared" si="5"/>
        <v>4710</v>
      </c>
      <c r="Q28" s="6">
        <f t="shared" si="6"/>
        <v>43898</v>
      </c>
      <c r="R28" s="21"/>
      <c r="S28" s="3"/>
      <c r="T28" s="3"/>
      <c r="U28" s="3"/>
      <c r="V28" s="3"/>
      <c r="W28" s="3"/>
    </row>
    <row r="29" spans="1:23" ht="19.5" customHeight="1">
      <c r="A29" s="5"/>
      <c r="B29" s="42">
        <v>17380</v>
      </c>
      <c r="C29" s="6">
        <f t="shared" si="7"/>
        <v>5829</v>
      </c>
      <c r="D29" s="6">
        <f t="shared" si="0"/>
        <v>5282</v>
      </c>
      <c r="E29" s="6">
        <f t="shared" si="8"/>
        <v>547</v>
      </c>
      <c r="F29" s="6">
        <f t="shared" si="13"/>
        <v>16410</v>
      </c>
      <c r="G29" s="6">
        <f t="shared" si="9"/>
        <v>547</v>
      </c>
      <c r="H29" s="6">
        <f t="shared" si="10"/>
        <v>1650</v>
      </c>
      <c r="I29" s="6">
        <f t="shared" si="11"/>
        <v>15307</v>
      </c>
      <c r="J29" s="42">
        <v>51230</v>
      </c>
      <c r="K29" s="6">
        <f t="shared" si="1"/>
        <v>17180</v>
      </c>
      <c r="L29" s="6">
        <f t="shared" si="2"/>
        <v>15570</v>
      </c>
      <c r="M29" s="6">
        <f t="shared" si="12"/>
        <v>1610</v>
      </c>
      <c r="N29" s="6">
        <f t="shared" si="3"/>
        <v>48300</v>
      </c>
      <c r="O29" s="6">
        <f t="shared" si="4"/>
        <v>1610</v>
      </c>
      <c r="P29" s="6">
        <f t="shared" si="5"/>
        <v>4830</v>
      </c>
      <c r="Q29" s="6">
        <f t="shared" si="6"/>
        <v>45080</v>
      </c>
      <c r="R29" s="21"/>
      <c r="S29" s="3"/>
      <c r="T29" s="3"/>
      <c r="U29" s="3"/>
      <c r="V29" s="3"/>
      <c r="W29" s="3"/>
    </row>
    <row r="30" spans="1:23" ht="19.5" customHeight="1">
      <c r="A30" s="5"/>
      <c r="B30" s="42">
        <v>17890</v>
      </c>
      <c r="C30" s="6">
        <f t="shared" si="7"/>
        <v>6000</v>
      </c>
      <c r="D30" s="6">
        <f t="shared" si="0"/>
        <v>5437</v>
      </c>
      <c r="E30" s="6">
        <f t="shared" si="8"/>
        <v>563</v>
      </c>
      <c r="F30" s="6">
        <f t="shared" si="13"/>
        <v>16890</v>
      </c>
      <c r="G30" s="6">
        <f t="shared" si="9"/>
        <v>563</v>
      </c>
      <c r="H30" s="6">
        <f t="shared" si="10"/>
        <v>1680</v>
      </c>
      <c r="I30" s="6">
        <f t="shared" si="11"/>
        <v>15773</v>
      </c>
      <c r="J30" s="42">
        <v>52590</v>
      </c>
      <c r="K30" s="6">
        <f t="shared" si="1"/>
        <v>17637</v>
      </c>
      <c r="L30" s="6">
        <f t="shared" si="2"/>
        <v>15983</v>
      </c>
      <c r="M30" s="6">
        <f t="shared" si="12"/>
        <v>1654</v>
      </c>
      <c r="N30" s="6">
        <f t="shared" si="3"/>
        <v>49620</v>
      </c>
      <c r="O30" s="6">
        <f t="shared" si="4"/>
        <v>1654</v>
      </c>
      <c r="P30" s="6">
        <f t="shared" si="5"/>
        <v>4950</v>
      </c>
      <c r="Q30" s="6">
        <f t="shared" si="6"/>
        <v>46324</v>
      </c>
      <c r="R30" s="21"/>
      <c r="S30" s="3"/>
      <c r="T30" s="3"/>
      <c r="U30" s="3"/>
      <c r="V30" s="3"/>
      <c r="W30" s="3"/>
    </row>
    <row r="31" spans="1:23" ht="19.5" customHeight="1">
      <c r="A31" s="5"/>
      <c r="B31" s="42">
        <v>18400</v>
      </c>
      <c r="C31" s="6">
        <f t="shared" si="7"/>
        <v>6171</v>
      </c>
      <c r="D31" s="6">
        <f t="shared" si="0"/>
        <v>5592</v>
      </c>
      <c r="E31" s="6">
        <f t="shared" si="8"/>
        <v>579</v>
      </c>
      <c r="F31" s="6">
        <f t="shared" si="13"/>
        <v>17370</v>
      </c>
      <c r="G31" s="6">
        <f t="shared" si="9"/>
        <v>579</v>
      </c>
      <c r="H31" s="6">
        <f t="shared" si="10"/>
        <v>1740</v>
      </c>
      <c r="I31" s="6">
        <f t="shared" si="11"/>
        <v>16209</v>
      </c>
      <c r="J31" s="42">
        <v>53950</v>
      </c>
      <c r="K31" s="6">
        <f t="shared" si="1"/>
        <v>18093</v>
      </c>
      <c r="L31" s="6">
        <f t="shared" si="2"/>
        <v>16396</v>
      </c>
      <c r="M31" s="6">
        <f t="shared" si="12"/>
        <v>1697</v>
      </c>
      <c r="N31" s="6">
        <f t="shared" si="3"/>
        <v>50910</v>
      </c>
      <c r="O31" s="6">
        <f t="shared" si="4"/>
        <v>1697</v>
      </c>
      <c r="P31" s="6">
        <f t="shared" si="5"/>
        <v>5100</v>
      </c>
      <c r="Q31" s="6">
        <f t="shared" si="6"/>
        <v>47507</v>
      </c>
      <c r="R31" s="21"/>
      <c r="S31" s="3"/>
      <c r="T31" s="3"/>
      <c r="U31" s="3"/>
      <c r="V31" s="3"/>
      <c r="W31" s="3"/>
    </row>
    <row r="32" spans="1:23" ht="19.5" customHeight="1">
      <c r="A32" s="5"/>
      <c r="B32" s="42">
        <v>18950</v>
      </c>
      <c r="C32" s="6">
        <f t="shared" si="7"/>
        <v>6355</v>
      </c>
      <c r="D32" s="6">
        <f t="shared" si="0"/>
        <v>5759</v>
      </c>
      <c r="E32" s="6">
        <f t="shared" si="8"/>
        <v>596</v>
      </c>
      <c r="F32" s="6">
        <f t="shared" si="13"/>
        <v>17880</v>
      </c>
      <c r="G32" s="6">
        <f t="shared" si="9"/>
        <v>596</v>
      </c>
      <c r="H32" s="6">
        <f t="shared" si="10"/>
        <v>1800</v>
      </c>
      <c r="I32" s="6">
        <f t="shared" si="11"/>
        <v>16676</v>
      </c>
      <c r="J32" s="42">
        <v>55410</v>
      </c>
      <c r="K32" s="6">
        <f t="shared" si="1"/>
        <v>18582</v>
      </c>
      <c r="L32" s="6">
        <f t="shared" si="2"/>
        <v>16840</v>
      </c>
      <c r="M32" s="6">
        <f t="shared" si="12"/>
        <v>1742</v>
      </c>
      <c r="N32" s="6">
        <f t="shared" si="3"/>
        <v>52260</v>
      </c>
      <c r="O32" s="6">
        <f t="shared" si="4"/>
        <v>1742</v>
      </c>
      <c r="P32" s="6">
        <f t="shared" si="5"/>
        <v>5220</v>
      </c>
      <c r="Q32" s="6">
        <f t="shared" si="6"/>
        <v>48782</v>
      </c>
      <c r="R32" s="21"/>
      <c r="S32" s="3"/>
      <c r="T32" s="3"/>
      <c r="U32" s="3"/>
      <c r="V32" s="3"/>
      <c r="W32" s="3"/>
    </row>
    <row r="33" spans="1:23" ht="19.5" customHeight="1">
      <c r="A33" s="5"/>
      <c r="B33" s="42">
        <v>19500</v>
      </c>
      <c r="C33" s="6">
        <f t="shared" si="7"/>
        <v>6540</v>
      </c>
      <c r="D33" s="6">
        <f t="shared" si="0"/>
        <v>5926</v>
      </c>
      <c r="E33" s="6">
        <f t="shared" si="8"/>
        <v>614</v>
      </c>
      <c r="F33" s="6">
        <f t="shared" si="13"/>
        <v>18420</v>
      </c>
      <c r="G33" s="6">
        <f t="shared" si="9"/>
        <v>614</v>
      </c>
      <c r="H33" s="6">
        <f t="shared" si="10"/>
        <v>1830</v>
      </c>
      <c r="I33" s="6">
        <f t="shared" si="11"/>
        <v>17204</v>
      </c>
      <c r="J33" s="42">
        <v>56870</v>
      </c>
      <c r="K33" s="6">
        <f t="shared" si="1"/>
        <v>19072</v>
      </c>
      <c r="L33" s="6">
        <f t="shared" si="2"/>
        <v>17284</v>
      </c>
      <c r="M33" s="6">
        <f t="shared" si="12"/>
        <v>1788</v>
      </c>
      <c r="N33" s="6">
        <f t="shared" si="3"/>
        <v>53640</v>
      </c>
      <c r="O33" s="6">
        <f t="shared" si="4"/>
        <v>1788</v>
      </c>
      <c r="P33" s="6">
        <f t="shared" si="5"/>
        <v>5370</v>
      </c>
      <c r="Q33" s="6">
        <f t="shared" si="6"/>
        <v>50058</v>
      </c>
      <c r="R33" s="21"/>
      <c r="S33" s="3"/>
      <c r="T33" s="3"/>
      <c r="U33" s="3"/>
      <c r="V33" s="3"/>
      <c r="W33" s="3"/>
    </row>
    <row r="34" spans="1:23" ht="19.5" customHeight="1">
      <c r="A34" s="5"/>
      <c r="B34" s="42">
        <v>20050</v>
      </c>
      <c r="C34" s="6">
        <f t="shared" si="7"/>
        <v>6724</v>
      </c>
      <c r="D34" s="6">
        <f t="shared" si="0"/>
        <v>6094</v>
      </c>
      <c r="E34" s="6">
        <f t="shared" si="8"/>
        <v>630</v>
      </c>
      <c r="F34" s="6">
        <f t="shared" si="13"/>
        <v>18900</v>
      </c>
      <c r="G34" s="6">
        <f t="shared" si="9"/>
        <v>630</v>
      </c>
      <c r="H34" s="6">
        <f t="shared" si="10"/>
        <v>1890</v>
      </c>
      <c r="I34" s="6">
        <f t="shared" si="11"/>
        <v>17640</v>
      </c>
      <c r="J34" s="42">
        <v>58330</v>
      </c>
      <c r="K34" s="6">
        <f t="shared" si="1"/>
        <v>19562</v>
      </c>
      <c r="L34" s="6">
        <f t="shared" si="2"/>
        <v>17728</v>
      </c>
      <c r="M34" s="6">
        <f t="shared" si="12"/>
        <v>1834</v>
      </c>
      <c r="N34" s="6">
        <f t="shared" si="3"/>
        <v>55020</v>
      </c>
      <c r="O34" s="6">
        <f t="shared" si="4"/>
        <v>1834</v>
      </c>
      <c r="P34" s="6">
        <f t="shared" si="5"/>
        <v>5490</v>
      </c>
      <c r="Q34" s="6">
        <f t="shared" si="6"/>
        <v>51364</v>
      </c>
      <c r="R34" s="21"/>
      <c r="S34" s="3"/>
      <c r="T34" s="3"/>
      <c r="U34" s="3"/>
      <c r="V34" s="3"/>
      <c r="W34" s="3"/>
    </row>
    <row r="35" spans="1:23" ht="19.5" customHeight="1">
      <c r="A35" s="5"/>
      <c r="B35" s="42">
        <v>20640</v>
      </c>
      <c r="C35" s="6">
        <f t="shared" si="7"/>
        <v>6922</v>
      </c>
      <c r="D35" s="6">
        <f t="shared" si="0"/>
        <v>6273</v>
      </c>
      <c r="E35" s="6">
        <f t="shared" si="8"/>
        <v>649</v>
      </c>
      <c r="F35" s="6">
        <f t="shared" si="13"/>
        <v>19470</v>
      </c>
      <c r="G35" s="6">
        <f t="shared" si="9"/>
        <v>649</v>
      </c>
      <c r="H35" s="6">
        <f t="shared" si="10"/>
        <v>1950</v>
      </c>
      <c r="I35" s="6">
        <f t="shared" si="11"/>
        <v>18169</v>
      </c>
      <c r="J35" s="42">
        <v>59890</v>
      </c>
      <c r="K35" s="6">
        <f t="shared" si="1"/>
        <v>20085</v>
      </c>
      <c r="L35" s="6">
        <f t="shared" si="2"/>
        <v>18202</v>
      </c>
      <c r="M35" s="6">
        <f t="shared" si="12"/>
        <v>1883</v>
      </c>
      <c r="N35" s="6">
        <f t="shared" si="3"/>
        <v>56490</v>
      </c>
      <c r="O35" s="6">
        <f t="shared" si="4"/>
        <v>1883</v>
      </c>
      <c r="P35" s="6">
        <f t="shared" si="5"/>
        <v>5640</v>
      </c>
      <c r="Q35" s="6">
        <f t="shared" si="6"/>
        <v>52733</v>
      </c>
      <c r="R35" s="21"/>
      <c r="S35" s="3"/>
      <c r="T35" s="3"/>
      <c r="U35" s="3"/>
      <c r="V35" s="3"/>
      <c r="W35" s="3"/>
    </row>
    <row r="36" spans="1:23" ht="19.5" customHeight="1">
      <c r="A36" s="5"/>
      <c r="B36" s="42">
        <v>21230</v>
      </c>
      <c r="C36" s="6">
        <f t="shared" si="7"/>
        <v>7120</v>
      </c>
      <c r="D36" s="6">
        <f t="shared" si="0"/>
        <v>6452</v>
      </c>
      <c r="E36" s="6">
        <f t="shared" si="8"/>
        <v>668</v>
      </c>
      <c r="F36" s="6">
        <f t="shared" si="13"/>
        <v>20040</v>
      </c>
      <c r="G36" s="6">
        <f t="shared" si="9"/>
        <v>668</v>
      </c>
      <c r="H36" s="6">
        <f t="shared" si="10"/>
        <v>2010</v>
      </c>
      <c r="I36" s="6">
        <f t="shared" si="11"/>
        <v>18698</v>
      </c>
      <c r="J36" s="42">
        <v>61450</v>
      </c>
      <c r="K36" s="6">
        <f t="shared" si="1"/>
        <v>20608</v>
      </c>
      <c r="L36" s="6">
        <f t="shared" si="2"/>
        <v>18676</v>
      </c>
      <c r="M36" s="6">
        <f t="shared" si="12"/>
        <v>1932</v>
      </c>
      <c r="N36" s="6">
        <f t="shared" si="3"/>
        <v>57960</v>
      </c>
      <c r="O36" s="6">
        <f t="shared" si="4"/>
        <v>1932</v>
      </c>
      <c r="P36" s="6">
        <f t="shared" si="5"/>
        <v>5790</v>
      </c>
      <c r="Q36" s="6">
        <f t="shared" si="6"/>
        <v>54102</v>
      </c>
      <c r="R36" s="21"/>
      <c r="S36" s="3"/>
      <c r="T36" s="3"/>
      <c r="U36" s="3"/>
      <c r="V36" s="3"/>
      <c r="W36" s="3"/>
    </row>
    <row r="37" spans="1:23" ht="19.5" customHeight="1">
      <c r="A37" s="5"/>
      <c r="B37" s="42">
        <v>21820</v>
      </c>
      <c r="C37" s="6">
        <f t="shared" si="7"/>
        <v>7318</v>
      </c>
      <c r="D37" s="6">
        <f t="shared" si="0"/>
        <v>6632</v>
      </c>
      <c r="E37" s="6">
        <f t="shared" si="8"/>
        <v>686</v>
      </c>
      <c r="F37" s="6">
        <f t="shared" si="13"/>
        <v>20580</v>
      </c>
      <c r="G37" s="6">
        <f t="shared" si="9"/>
        <v>686</v>
      </c>
      <c r="H37" s="6">
        <f t="shared" si="10"/>
        <v>2070</v>
      </c>
      <c r="I37" s="6">
        <f t="shared" si="11"/>
        <v>19196</v>
      </c>
      <c r="J37" s="42">
        <v>63010</v>
      </c>
      <c r="K37" s="6">
        <f t="shared" si="1"/>
        <v>21131</v>
      </c>
      <c r="L37" s="6">
        <f t="shared" si="2"/>
        <v>19150</v>
      </c>
      <c r="M37" s="6">
        <f t="shared" si="12"/>
        <v>1981</v>
      </c>
      <c r="N37" s="6">
        <f t="shared" si="3"/>
        <v>59430</v>
      </c>
      <c r="O37" s="6">
        <f t="shared" si="4"/>
        <v>1981</v>
      </c>
      <c r="P37" s="6">
        <f t="shared" si="5"/>
        <v>5940</v>
      </c>
      <c r="Q37" s="6">
        <f t="shared" si="6"/>
        <v>55471</v>
      </c>
      <c r="R37" s="21"/>
      <c r="S37" s="3"/>
      <c r="T37" s="3"/>
      <c r="U37" s="3"/>
      <c r="V37" s="3"/>
      <c r="W37" s="3"/>
    </row>
    <row r="38" spans="1:23" ht="19.5" customHeight="1">
      <c r="A38" s="5"/>
      <c r="B38" s="42">
        <v>22460</v>
      </c>
      <c r="C38" s="6">
        <f t="shared" si="7"/>
        <v>7532</v>
      </c>
      <c r="D38" s="6">
        <f t="shared" si="0"/>
        <v>6826</v>
      </c>
      <c r="E38" s="6">
        <f t="shared" si="8"/>
        <v>706</v>
      </c>
      <c r="F38" s="6">
        <f t="shared" si="13"/>
        <v>21180</v>
      </c>
      <c r="G38" s="6">
        <f t="shared" si="9"/>
        <v>706</v>
      </c>
      <c r="H38" s="6">
        <f t="shared" si="10"/>
        <v>2130</v>
      </c>
      <c r="I38" s="6">
        <f t="shared" si="11"/>
        <v>19756</v>
      </c>
      <c r="J38" s="42">
        <v>64670</v>
      </c>
      <c r="K38" s="6">
        <f t="shared" si="1"/>
        <v>21688</v>
      </c>
      <c r="L38" s="6">
        <f t="shared" si="2"/>
        <v>19655</v>
      </c>
      <c r="M38" s="6">
        <f t="shared" si="12"/>
        <v>2033</v>
      </c>
      <c r="N38" s="6">
        <f t="shared" si="3"/>
        <v>60990</v>
      </c>
      <c r="O38" s="6">
        <f t="shared" si="4"/>
        <v>2033</v>
      </c>
      <c r="P38" s="6">
        <f t="shared" si="5"/>
        <v>6090</v>
      </c>
      <c r="Q38" s="6">
        <f t="shared" si="6"/>
        <v>56933</v>
      </c>
      <c r="R38" s="21"/>
      <c r="S38" s="3"/>
      <c r="T38" s="3"/>
      <c r="U38" s="3"/>
      <c r="V38" s="3"/>
      <c r="W38" s="3"/>
    </row>
    <row r="39" spans="1:23" ht="19.5" customHeight="1">
      <c r="A39" s="5"/>
      <c r="B39" s="42">
        <v>23100</v>
      </c>
      <c r="C39" s="6">
        <f t="shared" si="7"/>
        <v>7747</v>
      </c>
      <c r="D39" s="6">
        <f t="shared" si="0"/>
        <v>7021</v>
      </c>
      <c r="E39" s="6">
        <f t="shared" si="8"/>
        <v>726</v>
      </c>
      <c r="F39" s="6">
        <f t="shared" si="13"/>
        <v>21780</v>
      </c>
      <c r="G39" s="6">
        <f t="shared" si="9"/>
        <v>726</v>
      </c>
      <c r="H39" s="6">
        <f t="shared" si="10"/>
        <v>2190</v>
      </c>
      <c r="I39" s="6">
        <f t="shared" si="11"/>
        <v>20316</v>
      </c>
      <c r="J39" s="42">
        <v>66330</v>
      </c>
      <c r="K39" s="6">
        <f t="shared" si="1"/>
        <v>22244</v>
      </c>
      <c r="L39" s="6">
        <f t="shared" si="2"/>
        <v>20159</v>
      </c>
      <c r="M39" s="6">
        <f t="shared" si="12"/>
        <v>2085</v>
      </c>
      <c r="N39" s="6">
        <f t="shared" si="3"/>
        <v>62550</v>
      </c>
      <c r="O39" s="6">
        <f t="shared" si="4"/>
        <v>2085</v>
      </c>
      <c r="P39" s="6">
        <f t="shared" si="5"/>
        <v>6270</v>
      </c>
      <c r="Q39" s="6">
        <f t="shared" si="6"/>
        <v>58395</v>
      </c>
      <c r="R39" s="21"/>
      <c r="S39" s="3"/>
      <c r="T39" s="3"/>
      <c r="U39" s="3"/>
      <c r="V39" s="3"/>
      <c r="W39" s="3"/>
    </row>
    <row r="40" spans="1:23" ht="19.5" customHeight="1">
      <c r="A40" s="5"/>
      <c r="B40" s="42">
        <v>23740</v>
      </c>
      <c r="C40" s="6">
        <f t="shared" si="7"/>
        <v>7961</v>
      </c>
      <c r="D40" s="6">
        <f t="shared" si="0"/>
        <v>7215</v>
      </c>
      <c r="E40" s="6">
        <f t="shared" si="8"/>
        <v>746</v>
      </c>
      <c r="F40" s="6">
        <f t="shared" si="13"/>
        <v>22380</v>
      </c>
      <c r="G40" s="6">
        <f t="shared" si="9"/>
        <v>746</v>
      </c>
      <c r="H40" s="6">
        <f t="shared" si="10"/>
        <v>2250</v>
      </c>
      <c r="I40" s="6">
        <f t="shared" si="11"/>
        <v>20876</v>
      </c>
      <c r="J40" s="42">
        <v>67990</v>
      </c>
      <c r="K40" s="6">
        <f t="shared" si="1"/>
        <v>22801</v>
      </c>
      <c r="L40" s="6">
        <f t="shared" si="2"/>
        <v>20664</v>
      </c>
      <c r="M40" s="6">
        <f t="shared" si="12"/>
        <v>2137</v>
      </c>
      <c r="N40" s="6">
        <f t="shared" si="3"/>
        <v>64110</v>
      </c>
      <c r="O40" s="6">
        <f t="shared" si="4"/>
        <v>2137</v>
      </c>
      <c r="P40" s="6">
        <f t="shared" si="5"/>
        <v>6420</v>
      </c>
      <c r="Q40" s="6">
        <f t="shared" si="6"/>
        <v>59827</v>
      </c>
      <c r="R40" s="21"/>
      <c r="S40" s="3"/>
      <c r="T40" s="3"/>
      <c r="U40" s="3"/>
      <c r="V40" s="17"/>
      <c r="W40" s="3"/>
    </row>
    <row r="41" spans="1:23" ht="19.5" customHeight="1">
      <c r="A41" s="5"/>
      <c r="B41" s="42">
        <v>24440</v>
      </c>
      <c r="C41" s="6">
        <f t="shared" si="7"/>
        <v>8196</v>
      </c>
      <c r="D41" s="6">
        <f t="shared" si="0"/>
        <v>7428</v>
      </c>
      <c r="E41" s="6">
        <f t="shared" si="8"/>
        <v>768</v>
      </c>
      <c r="F41" s="6">
        <f t="shared" si="13"/>
        <v>23040</v>
      </c>
      <c r="G41" s="6">
        <f t="shared" si="9"/>
        <v>768</v>
      </c>
      <c r="H41" s="6">
        <f t="shared" si="10"/>
        <v>2310</v>
      </c>
      <c r="I41" s="6">
        <f t="shared" si="11"/>
        <v>21498</v>
      </c>
      <c r="J41" s="42">
        <v>69750</v>
      </c>
      <c r="K41" s="6">
        <f t="shared" si="1"/>
        <v>23391</v>
      </c>
      <c r="L41" s="6">
        <f t="shared" si="2"/>
        <v>21198</v>
      </c>
      <c r="M41" s="6">
        <f t="shared" si="12"/>
        <v>2193</v>
      </c>
      <c r="N41" s="6">
        <f t="shared" si="3"/>
        <v>65790</v>
      </c>
      <c r="O41" s="6">
        <f t="shared" si="4"/>
        <v>2193</v>
      </c>
      <c r="P41" s="6">
        <f t="shared" si="5"/>
        <v>6570</v>
      </c>
      <c r="Q41" s="6">
        <f t="shared" si="6"/>
        <v>61413</v>
      </c>
      <c r="R41" s="21"/>
      <c r="S41" s="3"/>
      <c r="T41" s="3"/>
      <c r="U41" s="3"/>
      <c r="V41" s="3"/>
      <c r="W41" s="3"/>
    </row>
    <row r="42" spans="1:23" ht="19.5" customHeight="1">
      <c r="A42" s="5"/>
      <c r="B42" s="42">
        <v>25140</v>
      </c>
      <c r="C42" s="6">
        <f t="shared" si="7"/>
        <v>8431</v>
      </c>
      <c r="D42" s="6">
        <f t="shared" si="0"/>
        <v>7641</v>
      </c>
      <c r="E42" s="6">
        <f t="shared" si="8"/>
        <v>790</v>
      </c>
      <c r="F42" s="6">
        <f t="shared" si="13"/>
        <v>23700</v>
      </c>
      <c r="G42" s="6">
        <f t="shared" si="9"/>
        <v>790</v>
      </c>
      <c r="H42" s="6">
        <f t="shared" si="10"/>
        <v>2370</v>
      </c>
      <c r="I42" s="6">
        <f t="shared" si="11"/>
        <v>22120</v>
      </c>
      <c r="J42" s="42">
        <v>71510</v>
      </c>
      <c r="K42" s="6">
        <f t="shared" si="1"/>
        <v>23982</v>
      </c>
      <c r="L42" s="6">
        <f t="shared" si="2"/>
        <v>21733</v>
      </c>
      <c r="M42" s="6">
        <f t="shared" si="12"/>
        <v>2249</v>
      </c>
      <c r="N42" s="6">
        <f t="shared" si="3"/>
        <v>67470</v>
      </c>
      <c r="O42" s="6">
        <f t="shared" si="4"/>
        <v>2249</v>
      </c>
      <c r="P42" s="6">
        <f t="shared" si="5"/>
        <v>6750</v>
      </c>
      <c r="Q42" s="6">
        <f t="shared" si="6"/>
        <v>62969</v>
      </c>
      <c r="R42" s="21"/>
      <c r="S42" s="3"/>
      <c r="T42" s="3"/>
      <c r="U42" s="3"/>
      <c r="V42" s="3"/>
      <c r="W42" s="3"/>
    </row>
    <row r="43" spans="1:23" ht="19.5" customHeight="1">
      <c r="A43" s="5"/>
      <c r="B43" s="42">
        <v>25840</v>
      </c>
      <c r="C43" s="6">
        <f t="shared" si="7"/>
        <v>8666</v>
      </c>
      <c r="D43" s="6">
        <f t="shared" si="0"/>
        <v>7853</v>
      </c>
      <c r="E43" s="6">
        <f t="shared" si="8"/>
        <v>813</v>
      </c>
      <c r="F43" s="6">
        <f t="shared" si="13"/>
        <v>24390</v>
      </c>
      <c r="G43" s="6">
        <f t="shared" si="9"/>
        <v>813</v>
      </c>
      <c r="H43" s="6">
        <f t="shared" si="10"/>
        <v>2430</v>
      </c>
      <c r="I43" s="6">
        <f t="shared" si="11"/>
        <v>22773</v>
      </c>
      <c r="J43" s="42">
        <v>73270</v>
      </c>
      <c r="K43" s="6">
        <f t="shared" si="1"/>
        <v>24572</v>
      </c>
      <c r="L43" s="6">
        <f t="shared" si="2"/>
        <v>22268</v>
      </c>
      <c r="M43" s="6">
        <f t="shared" si="12"/>
        <v>2304</v>
      </c>
      <c r="N43" s="6">
        <f t="shared" si="3"/>
        <v>69120</v>
      </c>
      <c r="O43" s="6">
        <f t="shared" si="4"/>
        <v>2304</v>
      </c>
      <c r="P43" s="6">
        <f t="shared" si="5"/>
        <v>6900</v>
      </c>
      <c r="Q43" s="6">
        <f t="shared" si="6"/>
        <v>64524</v>
      </c>
      <c r="R43" s="21"/>
      <c r="S43" s="3"/>
      <c r="T43" s="3"/>
      <c r="U43" s="3"/>
      <c r="V43" s="3"/>
      <c r="W43" s="3"/>
    </row>
    <row r="44" spans="1:23" ht="19.5" customHeight="1">
      <c r="A44" s="5"/>
      <c r="B44" s="42">
        <v>26600</v>
      </c>
      <c r="C44" s="6">
        <f t="shared" si="7"/>
        <v>8921</v>
      </c>
      <c r="D44" s="6">
        <f t="shared" si="0"/>
        <v>8084</v>
      </c>
      <c r="E44" s="6">
        <f t="shared" si="8"/>
        <v>837</v>
      </c>
      <c r="F44" s="6">
        <f t="shared" si="13"/>
        <v>25110</v>
      </c>
      <c r="G44" s="6">
        <f t="shared" si="9"/>
        <v>837</v>
      </c>
      <c r="H44" s="6">
        <f t="shared" si="10"/>
        <v>2520</v>
      </c>
      <c r="I44" s="6">
        <f t="shared" si="11"/>
        <v>23427</v>
      </c>
      <c r="J44" s="42">
        <v>75150</v>
      </c>
      <c r="K44" s="6">
        <f t="shared" si="1"/>
        <v>25202</v>
      </c>
      <c r="L44" s="6">
        <f t="shared" si="2"/>
        <v>22840</v>
      </c>
      <c r="M44" s="6">
        <f t="shared" si="12"/>
        <v>2362</v>
      </c>
      <c r="N44" s="6">
        <f t="shared" si="3"/>
        <v>70860</v>
      </c>
      <c r="O44" s="6">
        <f t="shared" si="4"/>
        <v>2362</v>
      </c>
      <c r="P44" s="6">
        <f t="shared" si="5"/>
        <v>7080</v>
      </c>
      <c r="Q44" s="6">
        <f t="shared" si="6"/>
        <v>66142</v>
      </c>
      <c r="R44" s="21"/>
      <c r="S44" s="3"/>
      <c r="T44" s="3"/>
      <c r="U44" s="3"/>
      <c r="V44" s="3"/>
      <c r="W44" s="3"/>
    </row>
    <row r="45" spans="1:23" ht="19.5" customHeight="1">
      <c r="A45" s="5"/>
      <c r="B45" s="42">
        <v>27360</v>
      </c>
      <c r="C45" s="6">
        <f t="shared" si="7"/>
        <v>9175</v>
      </c>
      <c r="D45" s="6">
        <f t="shared" si="0"/>
        <v>8315</v>
      </c>
      <c r="E45" s="6">
        <f t="shared" si="8"/>
        <v>860</v>
      </c>
      <c r="F45" s="6">
        <f t="shared" si="13"/>
        <v>25800</v>
      </c>
      <c r="G45" s="6">
        <f t="shared" si="9"/>
        <v>860</v>
      </c>
      <c r="H45" s="6">
        <f t="shared" si="10"/>
        <v>2580</v>
      </c>
      <c r="I45" s="6">
        <f t="shared" si="11"/>
        <v>24080</v>
      </c>
      <c r="J45" s="42">
        <v>77030</v>
      </c>
      <c r="K45" s="6">
        <f t="shared" si="1"/>
        <v>25833</v>
      </c>
      <c r="L45" s="6">
        <f t="shared" si="2"/>
        <v>23411</v>
      </c>
      <c r="M45" s="6">
        <f t="shared" si="12"/>
        <v>2422</v>
      </c>
      <c r="N45" s="6">
        <f t="shared" si="3"/>
        <v>72660</v>
      </c>
      <c r="O45" s="6">
        <f t="shared" si="4"/>
        <v>2422</v>
      </c>
      <c r="P45" s="6">
        <f t="shared" si="5"/>
        <v>7260</v>
      </c>
      <c r="Q45" s="6">
        <f t="shared" si="6"/>
        <v>67822</v>
      </c>
      <c r="R45" s="21"/>
      <c r="S45" s="3"/>
      <c r="T45" s="3"/>
      <c r="U45" s="3"/>
      <c r="V45" s="3"/>
      <c r="W45" s="3"/>
    </row>
    <row r="46" spans="1:23" ht="19.5" customHeight="1">
      <c r="A46" s="5"/>
      <c r="B46" s="42">
        <v>28120</v>
      </c>
      <c r="C46" s="6">
        <f t="shared" si="7"/>
        <v>9430</v>
      </c>
      <c r="D46" s="6">
        <f t="shared" si="0"/>
        <v>8546</v>
      </c>
      <c r="E46" s="6">
        <f t="shared" si="8"/>
        <v>884</v>
      </c>
      <c r="F46" s="6">
        <f t="shared" si="13"/>
        <v>26520</v>
      </c>
      <c r="G46" s="6">
        <f t="shared" si="9"/>
        <v>884</v>
      </c>
      <c r="H46" s="6">
        <f t="shared" si="10"/>
        <v>2640</v>
      </c>
      <c r="I46" s="6">
        <f t="shared" si="11"/>
        <v>24764</v>
      </c>
      <c r="J46" s="42">
        <v>78910</v>
      </c>
      <c r="K46" s="6">
        <f t="shared" si="1"/>
        <v>26463</v>
      </c>
      <c r="L46" s="6">
        <f t="shared" si="2"/>
        <v>23982</v>
      </c>
      <c r="M46" s="6">
        <f t="shared" si="12"/>
        <v>2481</v>
      </c>
      <c r="N46" s="6">
        <f t="shared" si="3"/>
        <v>74430</v>
      </c>
      <c r="O46" s="6">
        <f t="shared" si="4"/>
        <v>2481</v>
      </c>
      <c r="P46" s="6">
        <f t="shared" si="5"/>
        <v>7440</v>
      </c>
      <c r="Q46" s="6">
        <f t="shared" si="6"/>
        <v>69471</v>
      </c>
      <c r="R46" s="21"/>
      <c r="S46" s="3"/>
      <c r="T46" s="3"/>
      <c r="U46" s="3"/>
      <c r="V46" s="3"/>
      <c r="W46" s="3"/>
    </row>
    <row r="47" spans="1:23" ht="19.5" customHeight="1">
      <c r="A47" s="5"/>
      <c r="B47" s="42">
        <v>28940</v>
      </c>
      <c r="C47" s="6">
        <f t="shared" si="7"/>
        <v>9705</v>
      </c>
      <c r="D47" s="6">
        <f t="shared" si="0"/>
        <v>8795</v>
      </c>
      <c r="E47" s="6">
        <f t="shared" si="8"/>
        <v>910</v>
      </c>
      <c r="F47" s="6">
        <f t="shared" si="13"/>
        <v>27300</v>
      </c>
      <c r="G47" s="6">
        <f t="shared" si="9"/>
        <v>910</v>
      </c>
      <c r="H47" s="6">
        <f t="shared" si="10"/>
        <v>2730</v>
      </c>
      <c r="I47" s="6">
        <f t="shared" si="11"/>
        <v>25480</v>
      </c>
      <c r="J47" s="42">
        <v>80930</v>
      </c>
      <c r="K47" s="6">
        <f t="shared" si="1"/>
        <v>27141</v>
      </c>
      <c r="L47" s="6">
        <f t="shared" si="2"/>
        <v>24596</v>
      </c>
      <c r="M47" s="6">
        <f t="shared" si="12"/>
        <v>2545</v>
      </c>
      <c r="N47" s="6">
        <f t="shared" si="3"/>
        <v>76350</v>
      </c>
      <c r="O47" s="6">
        <f t="shared" si="4"/>
        <v>2545</v>
      </c>
      <c r="P47" s="6">
        <f t="shared" si="5"/>
        <v>7650</v>
      </c>
      <c r="Q47" s="6">
        <f t="shared" si="6"/>
        <v>71275</v>
      </c>
      <c r="R47" s="21"/>
      <c r="S47" s="3"/>
      <c r="T47" s="3"/>
      <c r="U47" s="3"/>
      <c r="V47" s="3"/>
      <c r="W47" s="3"/>
    </row>
    <row r="48" spans="1:23" ht="19.5" customHeight="1">
      <c r="A48" s="5"/>
      <c r="B48" s="42">
        <v>29760</v>
      </c>
      <c r="C48" s="6">
        <f t="shared" si="7"/>
        <v>9980</v>
      </c>
      <c r="D48" s="6">
        <f t="shared" si="0"/>
        <v>9045</v>
      </c>
      <c r="E48" s="6">
        <f t="shared" si="8"/>
        <v>935</v>
      </c>
      <c r="F48" s="6">
        <f t="shared" si="13"/>
        <v>28050</v>
      </c>
      <c r="G48" s="6">
        <f t="shared" si="9"/>
        <v>935</v>
      </c>
      <c r="H48" s="6">
        <f t="shared" si="10"/>
        <v>2820</v>
      </c>
      <c r="I48" s="6">
        <f t="shared" si="11"/>
        <v>26195</v>
      </c>
      <c r="J48" s="42">
        <v>82950</v>
      </c>
      <c r="K48" s="6">
        <f t="shared" si="1"/>
        <v>27818</v>
      </c>
      <c r="L48" s="6">
        <f t="shared" si="2"/>
        <v>25210</v>
      </c>
      <c r="M48" s="6">
        <f t="shared" si="12"/>
        <v>2608</v>
      </c>
      <c r="N48" s="6">
        <f t="shared" si="3"/>
        <v>78240</v>
      </c>
      <c r="O48" s="6">
        <f t="shared" si="4"/>
        <v>2608</v>
      </c>
      <c r="P48" s="6">
        <f t="shared" si="5"/>
        <v>7830</v>
      </c>
      <c r="Q48" s="6">
        <f t="shared" si="6"/>
        <v>73018</v>
      </c>
      <c r="R48" s="21"/>
      <c r="S48" s="3"/>
      <c r="T48" s="3"/>
      <c r="U48" s="3"/>
      <c r="V48" s="3"/>
      <c r="W48" s="3"/>
    </row>
    <row r="49" spans="1:23" ht="19.5" customHeight="1">
      <c r="A49" s="5"/>
      <c r="B49" s="42">
        <v>30580</v>
      </c>
      <c r="C49" s="6">
        <f t="shared" si="7"/>
        <v>10255</v>
      </c>
      <c r="D49" s="6">
        <f t="shared" si="0"/>
        <v>9294</v>
      </c>
      <c r="E49" s="6">
        <f t="shared" si="8"/>
        <v>961</v>
      </c>
      <c r="F49" s="6">
        <f t="shared" si="13"/>
        <v>28830</v>
      </c>
      <c r="G49" s="6">
        <f t="shared" si="9"/>
        <v>961</v>
      </c>
      <c r="H49" s="6">
        <f t="shared" si="10"/>
        <v>2880</v>
      </c>
      <c r="I49" s="6">
        <f t="shared" si="11"/>
        <v>26911</v>
      </c>
      <c r="J49" s="42">
        <v>84970</v>
      </c>
      <c r="K49" s="6">
        <f t="shared" si="1"/>
        <v>28496</v>
      </c>
      <c r="L49" s="6">
        <f t="shared" si="2"/>
        <v>25824</v>
      </c>
      <c r="M49" s="6">
        <f t="shared" si="12"/>
        <v>2672</v>
      </c>
      <c r="N49" s="6">
        <f t="shared" si="3"/>
        <v>80160</v>
      </c>
      <c r="O49" s="6">
        <f t="shared" si="4"/>
        <v>2672</v>
      </c>
      <c r="P49" s="6">
        <f t="shared" si="5"/>
        <v>8010</v>
      </c>
      <c r="Q49" s="6">
        <f t="shared" si="6"/>
        <v>74822</v>
      </c>
      <c r="R49" s="21"/>
      <c r="S49" s="3"/>
      <c r="T49" s="3"/>
      <c r="U49" s="3"/>
      <c r="V49" s="3"/>
      <c r="W49" s="3"/>
    </row>
    <row r="50" spans="1:23" ht="19.5" customHeight="1">
      <c r="A50" s="5"/>
      <c r="B50" s="42">
        <v>31460</v>
      </c>
      <c r="C50" s="6">
        <f t="shared" si="7"/>
        <v>10550</v>
      </c>
      <c r="D50" s="6">
        <f t="shared" si="0"/>
        <v>9561</v>
      </c>
      <c r="E50" s="6">
        <f t="shared" si="8"/>
        <v>989</v>
      </c>
      <c r="F50" s="6">
        <f t="shared" si="13"/>
        <v>29670</v>
      </c>
      <c r="G50" s="6">
        <f t="shared" si="9"/>
        <v>989</v>
      </c>
      <c r="H50" s="6">
        <f t="shared" si="10"/>
        <v>2970</v>
      </c>
      <c r="I50" s="6">
        <f t="shared" si="11"/>
        <v>27689</v>
      </c>
      <c r="J50" s="42">
        <v>87130</v>
      </c>
      <c r="K50" s="6">
        <f t="shared" si="1"/>
        <v>29220</v>
      </c>
      <c r="L50" s="6">
        <f t="shared" si="2"/>
        <v>26481</v>
      </c>
      <c r="M50" s="6">
        <f t="shared" si="12"/>
        <v>2739</v>
      </c>
      <c r="N50" s="6">
        <f t="shared" si="3"/>
        <v>82170</v>
      </c>
      <c r="O50" s="6">
        <f t="shared" si="4"/>
        <v>2739</v>
      </c>
      <c r="P50" s="6">
        <f t="shared" si="5"/>
        <v>8220</v>
      </c>
      <c r="Q50" s="6">
        <f t="shared" si="6"/>
        <v>76689</v>
      </c>
      <c r="R50" s="21"/>
      <c r="S50" s="3"/>
      <c r="T50" s="3"/>
      <c r="U50" s="3"/>
      <c r="V50" s="3"/>
      <c r="W50" s="3"/>
    </row>
    <row r="51" spans="1:23" ht="19.5" customHeight="1">
      <c r="A51" s="5"/>
      <c r="B51" s="42">
        <v>32340</v>
      </c>
      <c r="C51" s="6">
        <f t="shared" si="7"/>
        <v>10846</v>
      </c>
      <c r="D51" s="6">
        <f t="shared" si="0"/>
        <v>9829</v>
      </c>
      <c r="E51" s="6">
        <f t="shared" si="8"/>
        <v>1017</v>
      </c>
      <c r="F51" s="6">
        <f t="shared" si="13"/>
        <v>30510</v>
      </c>
      <c r="G51" s="6">
        <f t="shared" si="9"/>
        <v>1017</v>
      </c>
      <c r="H51" s="6">
        <f t="shared" si="10"/>
        <v>3060</v>
      </c>
      <c r="I51" s="6">
        <f t="shared" si="11"/>
        <v>28467</v>
      </c>
      <c r="J51" s="42">
        <v>89290</v>
      </c>
      <c r="K51" s="6">
        <f t="shared" si="1"/>
        <v>29944</v>
      </c>
      <c r="L51" s="6">
        <f t="shared" si="2"/>
        <v>27137</v>
      </c>
      <c r="M51" s="6">
        <f t="shared" si="12"/>
        <v>2807</v>
      </c>
      <c r="N51" s="6">
        <f t="shared" si="3"/>
        <v>84210</v>
      </c>
      <c r="O51" s="6">
        <f t="shared" si="4"/>
        <v>2807</v>
      </c>
      <c r="P51" s="6">
        <f t="shared" si="5"/>
        <v>8430</v>
      </c>
      <c r="Q51" s="6">
        <f t="shared" si="6"/>
        <v>78587</v>
      </c>
      <c r="R51" s="21"/>
      <c r="S51" s="3"/>
      <c r="T51" s="3"/>
      <c r="U51" s="3"/>
      <c r="V51" s="3"/>
      <c r="W51" s="3"/>
    </row>
    <row r="52" spans="1:17" ht="19.5" customHeight="1">
      <c r="A52" s="5"/>
      <c r="B52" s="42">
        <v>33220</v>
      </c>
      <c r="C52" s="6">
        <f t="shared" si="7"/>
        <v>11141</v>
      </c>
      <c r="D52" s="6">
        <f t="shared" si="0"/>
        <v>10096</v>
      </c>
      <c r="E52" s="6">
        <f t="shared" si="8"/>
        <v>1045</v>
      </c>
      <c r="F52" s="6">
        <f t="shared" si="13"/>
        <v>31350</v>
      </c>
      <c r="G52" s="6">
        <f t="shared" si="9"/>
        <v>1045</v>
      </c>
      <c r="H52" s="6">
        <f t="shared" si="10"/>
        <v>3150</v>
      </c>
      <c r="I52" s="6">
        <f t="shared" si="11"/>
        <v>29275</v>
      </c>
      <c r="J52" s="42">
        <v>91450</v>
      </c>
      <c r="K52" s="6">
        <f t="shared" si="1"/>
        <v>30669</v>
      </c>
      <c r="L52" s="6">
        <f t="shared" si="2"/>
        <v>27793</v>
      </c>
      <c r="M52" s="6">
        <f t="shared" si="12"/>
        <v>2876</v>
      </c>
      <c r="N52" s="6">
        <f t="shared" si="3"/>
        <v>86280</v>
      </c>
      <c r="O52" s="6">
        <f t="shared" si="4"/>
        <v>2876</v>
      </c>
      <c r="P52" s="6">
        <f t="shared" si="5"/>
        <v>8640</v>
      </c>
      <c r="Q52" s="6">
        <f t="shared" si="6"/>
        <v>80516</v>
      </c>
    </row>
    <row r="53" spans="1:17" ht="19.5" customHeight="1">
      <c r="A53" s="5"/>
      <c r="B53" s="42">
        <v>34170</v>
      </c>
      <c r="C53" s="6">
        <f t="shared" si="7"/>
        <v>11459</v>
      </c>
      <c r="D53" s="6">
        <f t="shared" si="0"/>
        <v>10385</v>
      </c>
      <c r="E53" s="6">
        <f t="shared" si="8"/>
        <v>1074</v>
      </c>
      <c r="F53" s="6">
        <f t="shared" si="13"/>
        <v>32220</v>
      </c>
      <c r="G53" s="6">
        <f t="shared" si="9"/>
        <v>1074</v>
      </c>
      <c r="H53" s="6">
        <f t="shared" si="10"/>
        <v>3210</v>
      </c>
      <c r="I53" s="6">
        <f t="shared" si="11"/>
        <v>30084</v>
      </c>
      <c r="J53" s="42">
        <v>93780</v>
      </c>
      <c r="K53" s="6">
        <f t="shared" si="1"/>
        <v>31450</v>
      </c>
      <c r="L53" s="6">
        <f t="shared" si="2"/>
        <v>28502</v>
      </c>
      <c r="M53" s="6">
        <f t="shared" si="12"/>
        <v>2948</v>
      </c>
      <c r="N53" s="6">
        <f t="shared" si="3"/>
        <v>88440</v>
      </c>
      <c r="O53" s="6">
        <f t="shared" si="4"/>
        <v>2948</v>
      </c>
      <c r="P53" s="6">
        <f t="shared" si="5"/>
        <v>8850</v>
      </c>
      <c r="Q53" s="6">
        <f t="shared" si="6"/>
        <v>82538</v>
      </c>
    </row>
    <row r="54" spans="1:17" ht="19.5" customHeight="1">
      <c r="A54" s="5"/>
      <c r="B54" s="42">
        <v>35120</v>
      </c>
      <c r="C54" s="6">
        <f t="shared" si="7"/>
        <v>11778</v>
      </c>
      <c r="D54" s="6">
        <f t="shared" si="0"/>
        <v>10674</v>
      </c>
      <c r="E54" s="6">
        <f t="shared" si="8"/>
        <v>1104</v>
      </c>
      <c r="F54" s="6">
        <f t="shared" si="13"/>
        <v>33120</v>
      </c>
      <c r="G54" s="6">
        <f t="shared" si="9"/>
        <v>1104</v>
      </c>
      <c r="H54" s="6">
        <f t="shared" si="10"/>
        <v>3300</v>
      </c>
      <c r="I54" s="6">
        <f t="shared" si="11"/>
        <v>30924</v>
      </c>
      <c r="J54" s="42">
        <v>96110</v>
      </c>
      <c r="K54" s="6">
        <f t="shared" si="1"/>
        <v>32231</v>
      </c>
      <c r="L54" s="6">
        <f t="shared" si="2"/>
        <v>29210</v>
      </c>
      <c r="M54" s="6">
        <f t="shared" si="12"/>
        <v>3021</v>
      </c>
      <c r="N54" s="6">
        <f t="shared" si="3"/>
        <v>90630</v>
      </c>
      <c r="O54" s="6">
        <f t="shared" si="4"/>
        <v>3021</v>
      </c>
      <c r="P54" s="6">
        <f t="shared" si="5"/>
        <v>9060</v>
      </c>
      <c r="Q54" s="6">
        <f t="shared" si="6"/>
        <v>84591</v>
      </c>
    </row>
    <row r="55" spans="1:17" ht="19.5" customHeight="1">
      <c r="A55" s="5"/>
      <c r="B55" s="42">
        <v>36070</v>
      </c>
      <c r="C55" s="6">
        <f t="shared" si="7"/>
        <v>12096</v>
      </c>
      <c r="D55" s="6">
        <f t="shared" si="0"/>
        <v>10962</v>
      </c>
      <c r="E55" s="6">
        <f t="shared" si="8"/>
        <v>1134</v>
      </c>
      <c r="F55" s="6">
        <f t="shared" si="13"/>
        <v>34020</v>
      </c>
      <c r="G55" s="6">
        <f t="shared" si="9"/>
        <v>1134</v>
      </c>
      <c r="H55" s="6">
        <f t="shared" si="10"/>
        <v>3390</v>
      </c>
      <c r="I55" s="6">
        <f t="shared" si="11"/>
        <v>31764</v>
      </c>
      <c r="J55" s="42">
        <v>98440</v>
      </c>
      <c r="K55" s="6">
        <f t="shared" si="1"/>
        <v>33013</v>
      </c>
      <c r="L55" s="6">
        <f t="shared" si="2"/>
        <v>29918</v>
      </c>
      <c r="M55" s="6">
        <f t="shared" si="12"/>
        <v>3095</v>
      </c>
      <c r="N55" s="6">
        <f t="shared" si="3"/>
        <v>92850</v>
      </c>
      <c r="O55" s="6">
        <f t="shared" si="4"/>
        <v>3095</v>
      </c>
      <c r="P55" s="6">
        <f t="shared" si="5"/>
        <v>9300</v>
      </c>
      <c r="Q55" s="6">
        <f t="shared" si="6"/>
        <v>86675</v>
      </c>
    </row>
    <row r="56" spans="1:17" ht="19.5" customHeight="1">
      <c r="A56" s="5"/>
      <c r="B56" s="42">
        <v>37100</v>
      </c>
      <c r="C56" s="6">
        <f t="shared" si="7"/>
        <v>12442</v>
      </c>
      <c r="D56" s="6">
        <f t="shared" si="0"/>
        <v>11275</v>
      </c>
      <c r="E56" s="6">
        <f t="shared" si="8"/>
        <v>1167</v>
      </c>
      <c r="F56" s="6">
        <f t="shared" si="13"/>
        <v>35010</v>
      </c>
      <c r="G56" s="6">
        <f t="shared" si="9"/>
        <v>1167</v>
      </c>
      <c r="H56" s="6">
        <f t="shared" si="10"/>
        <v>3510</v>
      </c>
      <c r="I56" s="6">
        <f t="shared" si="11"/>
        <v>32667</v>
      </c>
      <c r="J56" s="42">
        <v>100770</v>
      </c>
      <c r="K56" s="6">
        <f t="shared" si="1"/>
        <v>33794</v>
      </c>
      <c r="L56" s="6">
        <f t="shared" si="2"/>
        <v>30626</v>
      </c>
      <c r="M56" s="6">
        <f t="shared" si="12"/>
        <v>3168</v>
      </c>
      <c r="N56" s="6">
        <f t="shared" si="3"/>
        <v>95040</v>
      </c>
      <c r="O56" s="6">
        <f t="shared" si="4"/>
        <v>3168</v>
      </c>
      <c r="P56" s="6">
        <f t="shared" si="5"/>
        <v>9510</v>
      </c>
      <c r="Q56" s="6">
        <f t="shared" si="6"/>
        <v>88698</v>
      </c>
    </row>
    <row r="57" spans="1:17" ht="19.5" customHeight="1">
      <c r="A57" s="5"/>
      <c r="B57" s="67">
        <v>38130</v>
      </c>
      <c r="C57" s="66">
        <f t="shared" si="7"/>
        <v>12787</v>
      </c>
      <c r="D57" s="66">
        <f t="shared" si="0"/>
        <v>11588</v>
      </c>
      <c r="E57" s="66">
        <f>C57-D57</f>
        <v>1199</v>
      </c>
      <c r="F57" s="66">
        <f t="shared" si="13"/>
        <v>35970</v>
      </c>
      <c r="G57" s="66">
        <f t="shared" si="9"/>
        <v>1199</v>
      </c>
      <c r="H57" s="66">
        <f t="shared" si="10"/>
        <v>3600</v>
      </c>
      <c r="I57" s="66">
        <f t="shared" si="11"/>
        <v>33569</v>
      </c>
      <c r="J57" s="67">
        <v>103290</v>
      </c>
      <c r="K57" s="66">
        <f t="shared" si="1"/>
        <v>34639</v>
      </c>
      <c r="L57" s="66">
        <f t="shared" si="2"/>
        <v>31392</v>
      </c>
      <c r="M57" s="66">
        <f t="shared" si="12"/>
        <v>3247</v>
      </c>
      <c r="N57" s="66">
        <f t="shared" si="3"/>
        <v>97410</v>
      </c>
      <c r="O57" s="66">
        <f t="shared" si="4"/>
        <v>3247</v>
      </c>
      <c r="P57" s="66">
        <f t="shared" si="5"/>
        <v>9750</v>
      </c>
      <c r="Q57" s="66">
        <f t="shared" si="6"/>
        <v>90907</v>
      </c>
    </row>
    <row r="58" spans="1:18" s="23" customFormat="1" ht="19.5" customHeight="1">
      <c r="A58" s="65"/>
      <c r="B58" s="125" t="str">
        <f>UPPER(L2)</f>
        <v>GUNTUR</v>
      </c>
      <c r="C58" s="126" t="s">
        <v>59</v>
      </c>
      <c r="D58" s="126"/>
      <c r="E58" s="70"/>
      <c r="F58" s="143" t="s">
        <v>10</v>
      </c>
      <c r="G58" s="127"/>
      <c r="H58" s="71" t="s">
        <v>11</v>
      </c>
      <c r="I58" s="68"/>
      <c r="J58" s="69"/>
      <c r="K58" s="69" t="s">
        <v>35</v>
      </c>
      <c r="L58" s="128" t="s">
        <v>42</v>
      </c>
      <c r="M58" s="129"/>
      <c r="N58" s="129"/>
      <c r="O58" s="126" t="str">
        <f>UPPER(L2)</f>
        <v>GUNTUR</v>
      </c>
      <c r="P58" s="126"/>
      <c r="Q58" s="130"/>
      <c r="R58" s="22"/>
    </row>
    <row r="59" spans="2:15" ht="15">
      <c r="B59" s="4"/>
      <c r="C59" s="4"/>
      <c r="D59" s="4"/>
      <c r="E59" s="4"/>
      <c r="F59" s="131"/>
      <c r="G59" s="131"/>
      <c r="H59" s="131"/>
      <c r="I59" s="131"/>
      <c r="J59" s="131"/>
      <c r="K59" s="131"/>
      <c r="L59" s="4"/>
      <c r="M59" s="4"/>
      <c r="N59" s="4"/>
      <c r="O59" s="5"/>
    </row>
    <row r="60" spans="2:14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5">
      <c r="M62" s="5"/>
    </row>
  </sheetData>
  <sheetProtection password="CEE5" sheet="1" selectLockedCells="1"/>
  <protectedRanges>
    <protectedRange sqref="F2" name="Range1"/>
    <protectedRange sqref="I2" name="Range2"/>
    <protectedRange sqref="L2" name="Range4"/>
    <protectedRange sqref="L4" name="Range5"/>
    <protectedRange sqref="L6" name="Range6"/>
    <protectedRange sqref="H14" name="Range7"/>
    <protectedRange sqref="M14" name="Range8"/>
  </protectedRanges>
  <mergeCells count="10">
    <mergeCell ref="B17:B18"/>
    <mergeCell ref="J17:J18"/>
    <mergeCell ref="P17:Q17"/>
    <mergeCell ref="H17:I17"/>
    <mergeCell ref="L4:N4"/>
    <mergeCell ref="L2:N2"/>
    <mergeCell ref="B8:Q8"/>
    <mergeCell ref="B11:Q11"/>
    <mergeCell ref="B13:Q13"/>
    <mergeCell ref="M14:N14"/>
  </mergeCells>
  <hyperlinks>
    <hyperlink ref="G58:J58" r:id="rId1" display="Visit www.gunturbadi.com"/>
    <hyperlink ref="L58" r:id="rId2" display="www.prtuap.org"/>
  </hyperlinks>
  <printOptions/>
  <pageMargins left="0.39" right="0.22" top="0.32" bottom="0.54" header="0.19" footer="0.551181102362205"/>
  <pageSetup fitToHeight="1" fitToWidth="1" horizontalDpi="600" verticalDpi="600" orientation="portrait" paperSize="9" scale="73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48"/>
  <sheetViews>
    <sheetView zoomScalePageLayoutView="0" workbookViewId="0" topLeftCell="B19">
      <selection activeCell="U29" sqref="U29"/>
    </sheetView>
  </sheetViews>
  <sheetFormatPr defaultColWidth="6.00390625" defaultRowHeight="15"/>
  <cols>
    <col min="1" max="17" width="6.00390625" style="19" customWidth="1"/>
    <col min="18" max="18" width="10.7109375" style="19" customWidth="1"/>
    <col min="19" max="34" width="6.00390625" style="19" customWidth="1"/>
    <col min="35" max="16384" width="6.00390625" style="19" customWidth="1"/>
  </cols>
  <sheetData>
    <row r="3" spans="25:28" ht="15">
      <c r="Y3" s="19" t="str">
        <f>Sheet1!D5</f>
        <v>JAN</v>
      </c>
      <c r="AB3" s="19" t="str">
        <f>Sheet1!I5</f>
        <v>JUN</v>
      </c>
    </row>
    <row r="4" spans="12:15" ht="15">
      <c r="L4" s="98"/>
      <c r="M4" s="98"/>
      <c r="N4" s="98"/>
      <c r="O4" s="98"/>
    </row>
    <row r="5" spans="12:15" ht="15">
      <c r="L5" s="99">
        <f>Sheet1!C5</f>
        <v>1</v>
      </c>
      <c r="M5" s="98"/>
      <c r="N5" s="98"/>
      <c r="O5" s="99" t="str">
        <f>LOOKUP(L5,{1,2,3,4,5,6,7,8,9,10,11,12},{"JAN","FEB","MAR","APR","MAY","JUN","JUL","AUG","SEP","OCT","NOV","DEC"})</f>
        <v>JAN</v>
      </c>
    </row>
    <row r="6" spans="12:15" ht="15">
      <c r="L6" s="98"/>
      <c r="M6" s="98"/>
      <c r="N6" s="98"/>
      <c r="O6" s="98"/>
    </row>
    <row r="7" spans="12:15" ht="15">
      <c r="L7" s="98"/>
      <c r="M7" s="98"/>
      <c r="N7" s="98"/>
      <c r="O7" s="98"/>
    </row>
    <row r="8" spans="12:18" ht="15">
      <c r="L8" s="98"/>
      <c r="M8" s="98" t="str">
        <f>INDEX(I22:I33,L5)</f>
        <v>JAN</v>
      </c>
      <c r="N8" s="98"/>
      <c r="O8" s="98"/>
      <c r="Q8" s="100">
        <f>L12-L5</f>
        <v>5</v>
      </c>
      <c r="R8" s="100">
        <f>LOOKUP(Q8,{0,1,2,3,4,5,6,7,8,9,10,11},{1,2,3,4,5,6,7,8,9,10,11,12})</f>
        <v>6</v>
      </c>
    </row>
    <row r="9" spans="1:15" ht="15">
      <c r="A9" s="138"/>
      <c r="B9" s="139"/>
      <c r="C9" s="139"/>
      <c r="L9" s="98"/>
      <c r="M9" s="98"/>
      <c r="N9" s="98"/>
      <c r="O9" s="98"/>
    </row>
    <row r="10" spans="1:15" ht="15.75">
      <c r="A10" s="140"/>
      <c r="B10" s="138"/>
      <c r="C10" s="138"/>
      <c r="L10" s="98"/>
      <c r="M10" s="101" t="str">
        <f>INDEX(I22:I33,L12)</f>
        <v>JUN</v>
      </c>
      <c r="N10" s="98"/>
      <c r="O10" s="98"/>
    </row>
    <row r="11" spans="1:15" ht="15.75">
      <c r="A11" s="140"/>
      <c r="B11" s="138"/>
      <c r="C11" s="138"/>
      <c r="L11" s="98"/>
      <c r="M11" s="98"/>
      <c r="N11" s="98"/>
      <c r="O11" s="98"/>
    </row>
    <row r="12" spans="1:24" ht="15.75">
      <c r="A12" s="141"/>
      <c r="B12" s="138"/>
      <c r="C12" s="138"/>
      <c r="L12" s="99">
        <f>Sheet1!H5</f>
        <v>6</v>
      </c>
      <c r="N12" s="98"/>
      <c r="O12" s="99" t="str">
        <f>LOOKUP(L12,{1,2,3,4,5,6,7,8,9,10,11,12},{"JAN","FEB","MAR","APR","MAY","JUN","JUL","AUG","SEP","OCT","NOV","DEC"})</f>
        <v>JUN</v>
      </c>
      <c r="Q12" s="102">
        <f>L12-L5+1</f>
        <v>6</v>
      </c>
      <c r="R12" s="103" t="s">
        <v>24</v>
      </c>
      <c r="X12" s="19">
        <f>IF(U18&lt;K18,U18+1,U18)</f>
        <v>2021</v>
      </c>
    </row>
    <row r="13" spans="1:15" ht="15.75">
      <c r="A13" s="141"/>
      <c r="B13" s="138"/>
      <c r="C13" s="138"/>
      <c r="L13" s="98"/>
      <c r="M13" s="98"/>
      <c r="N13" s="98"/>
      <c r="O13" s="98"/>
    </row>
    <row r="14" spans="1:24" ht="15.75">
      <c r="A14" s="141"/>
      <c r="B14" s="138"/>
      <c r="C14" s="138"/>
      <c r="L14" s="99" t="str">
        <f>LOOKUP(L12,{1,2,3,4,5,6,7,8,9,10,11,12},{"FEB","MAR","APR","MAY","JUN","JUL","AUG","SEP","OCT","NOV","DEC","DEC"})</f>
        <v>JUL</v>
      </c>
      <c r="M14" s="98"/>
      <c r="N14" s="98"/>
      <c r="O14" s="98"/>
      <c r="X14" s="19" t="str">
        <f>CONCATENATE(L25," ",X12)</f>
        <v>JUL 2021</v>
      </c>
    </row>
    <row r="15" spans="1:12" ht="15.75">
      <c r="A15" s="141"/>
      <c r="B15" s="138"/>
      <c r="C15" s="138"/>
      <c r="L15" s="101" t="str">
        <f>L14</f>
        <v>JUL</v>
      </c>
    </row>
    <row r="16" spans="1:3" ht="15.75">
      <c r="A16" s="141"/>
      <c r="B16" s="138"/>
      <c r="C16" s="138"/>
    </row>
    <row r="17" spans="1:26" ht="15.75">
      <c r="A17" s="141"/>
      <c r="B17" s="138"/>
      <c r="C17" s="138"/>
      <c r="Z17" s="19" t="str">
        <f>CONCATENATE(U28," ","(",M34,")")</f>
        <v>30 (months)</v>
      </c>
    </row>
    <row r="18" spans="1:21" ht="15.75">
      <c r="A18" s="141"/>
      <c r="B18" s="138"/>
      <c r="C18" s="138"/>
      <c r="H18" s="19">
        <v>1</v>
      </c>
      <c r="K18" s="19">
        <f>INDEX(M20:M21,H18)</f>
        <v>0</v>
      </c>
      <c r="R18" s="19">
        <v>7</v>
      </c>
      <c r="U18" s="19">
        <f>Sheet1!I6</f>
        <v>2021</v>
      </c>
    </row>
    <row r="19" spans="1:3" ht="15.75">
      <c r="A19" s="141"/>
      <c r="B19" s="138"/>
      <c r="C19" s="138"/>
    </row>
    <row r="20" spans="1:18" ht="15.75">
      <c r="A20" s="141"/>
      <c r="B20" s="138"/>
      <c r="C20" s="138"/>
      <c r="D20" s="142"/>
      <c r="R20" s="19">
        <f>Sheet1!D6</f>
        <v>2019</v>
      </c>
    </row>
    <row r="21" spans="1:18" ht="15.75">
      <c r="A21" s="141"/>
      <c r="B21" s="138"/>
      <c r="C21" s="138"/>
      <c r="R21" s="19">
        <f>R20</f>
        <v>2019</v>
      </c>
    </row>
    <row r="22" spans="1:18" ht="15.75">
      <c r="A22" s="141"/>
      <c r="B22" s="138"/>
      <c r="C22" s="138"/>
      <c r="I22" s="19" t="s">
        <v>12</v>
      </c>
      <c r="R22" s="19">
        <f>R21</f>
        <v>2019</v>
      </c>
    </row>
    <row r="23" spans="1:9" ht="15.75">
      <c r="A23" s="141"/>
      <c r="B23" s="138"/>
      <c r="C23" s="138"/>
      <c r="I23" s="19" t="s">
        <v>13</v>
      </c>
    </row>
    <row r="24" spans="1:29" ht="15.75">
      <c r="A24" s="141"/>
      <c r="B24" s="138"/>
      <c r="C24" s="138"/>
      <c r="I24" s="19" t="s">
        <v>14</v>
      </c>
      <c r="R24" s="19" t="str">
        <f>CONCATENATE(M8,"/ ",R20)</f>
        <v>JAN/ 2019</v>
      </c>
      <c r="S24" s="101" t="s">
        <v>24</v>
      </c>
      <c r="U24" s="19" t="str">
        <f>CONCATENATE("w.e.f  ",R24)</f>
        <v>w.e.f  JAN/ 2019</v>
      </c>
      <c r="AA24" s="104"/>
      <c r="AB24" s="104"/>
      <c r="AC24" s="104"/>
    </row>
    <row r="25" spans="1:29" ht="15.75">
      <c r="A25" s="141"/>
      <c r="B25" s="138"/>
      <c r="C25" s="138"/>
      <c r="D25" s="19" t="s">
        <v>48</v>
      </c>
      <c r="E25" s="19" t="s">
        <v>49</v>
      </c>
      <c r="I25" s="19" t="s">
        <v>15</v>
      </c>
      <c r="L25" s="19" t="str">
        <f>CONCATENATE(IF(O12="DEC",INDEX(I22:I33,J36),L15))</f>
        <v>JUL</v>
      </c>
      <c r="S25" s="101"/>
      <c r="AA25" s="105"/>
      <c r="AB25" s="105"/>
      <c r="AC25" s="104"/>
    </row>
    <row r="26" spans="1:29" ht="15.75">
      <c r="A26" s="141"/>
      <c r="B26" s="138"/>
      <c r="C26" s="138"/>
      <c r="D26" s="19" t="s">
        <v>28</v>
      </c>
      <c r="E26" s="19" t="s">
        <v>50</v>
      </c>
      <c r="I26" s="19" t="s">
        <v>16</v>
      </c>
      <c r="R26" s="19" t="str">
        <f>CONCATENATE(M10,"/ ",R22)</f>
        <v>JUN/ 2019</v>
      </c>
      <c r="S26" s="101" t="s">
        <v>24</v>
      </c>
      <c r="AA26" s="104"/>
      <c r="AB26" s="104"/>
      <c r="AC26" s="104"/>
    </row>
    <row r="27" spans="1:9" ht="15.75">
      <c r="A27" s="141"/>
      <c r="B27" s="138"/>
      <c r="C27" s="138"/>
      <c r="D27" s="19" t="s">
        <v>51</v>
      </c>
      <c r="E27" s="19" t="s">
        <v>52</v>
      </c>
      <c r="I27" s="19" t="s">
        <v>17</v>
      </c>
    </row>
    <row r="28" spans="1:26" ht="15.75">
      <c r="A28" s="141"/>
      <c r="B28" s="138"/>
      <c r="C28" s="138"/>
      <c r="D28" s="19" t="s">
        <v>53</v>
      </c>
      <c r="E28" s="19" t="s">
        <v>54</v>
      </c>
      <c r="I28" s="19" t="s">
        <v>18</v>
      </c>
      <c r="U28" s="19">
        <f>Sheet1!N8</f>
        <v>30</v>
      </c>
      <c r="W28" s="19" t="s">
        <v>43</v>
      </c>
      <c r="X28" s="19">
        <f>PF+1</f>
        <v>31</v>
      </c>
      <c r="Z28" s="19" t="str">
        <f>CONCATENATE("For CPS Holders"," ",X28,"(Months)")</f>
        <v>For CPS Holders 31(Months)</v>
      </c>
    </row>
    <row r="29" spans="1:9" ht="15.75">
      <c r="A29" s="141"/>
      <c r="B29" s="138"/>
      <c r="C29" s="138"/>
      <c r="D29" s="19" t="s">
        <v>55</v>
      </c>
      <c r="E29" s="19" t="s">
        <v>56</v>
      </c>
      <c r="I29" s="19" t="s">
        <v>19</v>
      </c>
    </row>
    <row r="30" spans="1:9" ht="15.75">
      <c r="A30" s="141"/>
      <c r="B30" s="138"/>
      <c r="C30" s="138"/>
      <c r="I30" s="19" t="s">
        <v>20</v>
      </c>
    </row>
    <row r="31" spans="1:9" ht="15.75">
      <c r="A31" s="141"/>
      <c r="B31" s="138"/>
      <c r="C31" s="138"/>
      <c r="I31" s="19" t="s">
        <v>21</v>
      </c>
    </row>
    <row r="32" spans="1:9" ht="15.75">
      <c r="A32" s="141"/>
      <c r="B32" s="138"/>
      <c r="C32" s="138"/>
      <c r="I32" s="19" t="s">
        <v>22</v>
      </c>
    </row>
    <row r="33" spans="1:18" ht="15.75">
      <c r="A33" s="141"/>
      <c r="B33" s="138"/>
      <c r="C33" s="138"/>
      <c r="I33" s="19" t="s">
        <v>23</v>
      </c>
      <c r="R33" s="19" t="str">
        <f>CONCATENATE("PF/CPS Credit From:-"," ",R24," ","To"," ",X14," (",PF," ",M34,")")</f>
        <v>PF/CPS Credit From:- JAN/ 2019 To JUL 2021 (30 months)</v>
      </c>
    </row>
    <row r="34" spans="1:13" ht="15.75">
      <c r="A34" s="141"/>
      <c r="B34" s="138"/>
      <c r="C34" s="138"/>
      <c r="M34" s="19" t="str">
        <f>IF(PF=1,"month","months")</f>
        <v>months</v>
      </c>
    </row>
    <row r="35" spans="1:12" ht="15.75">
      <c r="A35" s="141"/>
      <c r="B35" s="138"/>
      <c r="C35" s="138"/>
      <c r="L35" s="19">
        <v>1</v>
      </c>
    </row>
    <row r="36" spans="1:10" ht="15.75">
      <c r="A36" s="141"/>
      <c r="B36" s="138"/>
      <c r="C36" s="138"/>
      <c r="J36" s="19">
        <v>1</v>
      </c>
    </row>
    <row r="37" spans="1:18" ht="15.75">
      <c r="A37" s="141"/>
      <c r="B37" s="138"/>
      <c r="C37" s="138"/>
      <c r="R37" s="19" t="str">
        <f>CONCATENATE("Cash from:-"," ",L25)</f>
        <v>Cash from:- JUL</v>
      </c>
    </row>
    <row r="38" spans="1:3" ht="15.75">
      <c r="A38" s="141"/>
      <c r="B38" s="138"/>
      <c r="C38" s="138"/>
    </row>
    <row r="39" spans="1:3" ht="15.75">
      <c r="A39" s="141"/>
      <c r="B39" s="138"/>
      <c r="C39" s="138"/>
    </row>
    <row r="40" spans="1:3" ht="15.75">
      <c r="A40" s="141"/>
      <c r="B40" s="138"/>
      <c r="C40" s="138"/>
    </row>
    <row r="41" spans="1:10" ht="15.75">
      <c r="A41" s="141"/>
      <c r="B41" s="138"/>
      <c r="C41" s="138"/>
      <c r="J41" s="19" t="s">
        <v>25</v>
      </c>
    </row>
    <row r="42" spans="1:3" ht="15.75">
      <c r="A42" s="141"/>
      <c r="B42" s="138"/>
      <c r="C42" s="138"/>
    </row>
    <row r="43" spans="1:3" ht="15.75">
      <c r="A43" s="141"/>
      <c r="B43" s="138"/>
      <c r="C43" s="138"/>
    </row>
    <row r="44" spans="1:3" ht="15.75">
      <c r="A44" s="141"/>
      <c r="B44" s="138"/>
      <c r="C44" s="138"/>
    </row>
    <row r="45" spans="1:20" ht="15.75">
      <c r="A45" s="141"/>
      <c r="B45" s="138"/>
      <c r="C45" s="138"/>
      <c r="T45" s="19" t="str">
        <f>CONCATENATE(O46," ",R24," ","To"," ",L25,"/",X12)</f>
        <v>CPS holders 10% to CPS and 90% Cash from  JAN/ 2019 To JUL/2021</v>
      </c>
    </row>
    <row r="46" spans="1:15" ht="15.75">
      <c r="A46" s="141"/>
      <c r="B46" s="138"/>
      <c r="C46" s="138"/>
      <c r="O46" s="19" t="s">
        <v>31</v>
      </c>
    </row>
    <row r="47" spans="1:3" ht="15.75">
      <c r="A47" s="141"/>
      <c r="B47" s="138"/>
      <c r="C47" s="138"/>
    </row>
    <row r="48" spans="1:15" ht="15.75">
      <c r="A48" s="141"/>
      <c r="B48" s="138"/>
      <c r="C48" s="138"/>
      <c r="O48" s="19" t="str">
        <f>CONCATENATE("PF holders "," ","Cash From"," ",'123'!G18)</f>
        <v>PF holders  Cash From JUL 2021 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C1">
      <selection activeCell="O17" sqref="O17"/>
    </sheetView>
  </sheetViews>
  <sheetFormatPr defaultColWidth="9.140625" defaultRowHeight="15"/>
  <cols>
    <col min="9" max="9" width="10.7109375" style="0" bestFit="1" customWidth="1"/>
    <col min="12" max="12" width="12.8515625" style="0" customWidth="1"/>
  </cols>
  <sheetData>
    <row r="1" ht="15.75" thickBot="1"/>
    <row r="2" spans="3:12" ht="15.75" thickBot="1">
      <c r="C2" s="163" t="s">
        <v>57</v>
      </c>
      <c r="D2" s="164"/>
      <c r="E2" s="164"/>
      <c r="F2" s="164"/>
      <c r="G2" s="164"/>
      <c r="H2" s="164"/>
      <c r="I2" s="164"/>
      <c r="J2" s="164"/>
      <c r="K2" s="164"/>
      <c r="L2" s="165"/>
    </row>
    <row r="5" spans="3:9" ht="15">
      <c r="C5">
        <v>1</v>
      </c>
      <c r="D5" s="106" t="str">
        <f>INDEX(D12:D23,C5)</f>
        <v>JAN</v>
      </c>
      <c r="H5">
        <v>6</v>
      </c>
      <c r="I5" t="str">
        <f>INDEX(I12:I23,H5)</f>
        <v>JUN</v>
      </c>
    </row>
    <row r="6" spans="2:9" ht="15">
      <c r="B6">
        <v>1</v>
      </c>
      <c r="C6">
        <v>5</v>
      </c>
      <c r="D6" s="106">
        <f>INDEX(F12:F39,C6)</f>
        <v>2019</v>
      </c>
      <c r="G6">
        <v>1</v>
      </c>
      <c r="H6">
        <v>7</v>
      </c>
      <c r="I6" s="106">
        <f>INDEX(J12:J39,H6)</f>
        <v>2021</v>
      </c>
    </row>
    <row r="8" spans="3:14" ht="15">
      <c r="C8" s="107" t="str">
        <f>CONCATENATE(B6,"/",D5,"/",D6)</f>
        <v>1/JAN/2019</v>
      </c>
      <c r="I8" s="107" t="str">
        <f>CONCATENATE(G6,"/",I5,"/",I6)</f>
        <v>1/JUN/2021</v>
      </c>
      <c r="K8">
        <f>(YEAR(I8)-YEAR(C8))*12+MONTH(I8)-MONTH(C8)</f>
        <v>29</v>
      </c>
      <c r="L8" s="110" t="s">
        <v>47</v>
      </c>
      <c r="N8">
        <f>IF(K8=0,K8+1,IF(K8&gt;0,K8+1))</f>
        <v>30</v>
      </c>
    </row>
    <row r="10" spans="2:9" ht="15">
      <c r="B10" t="s">
        <v>45</v>
      </c>
      <c r="I10" t="s">
        <v>46</v>
      </c>
    </row>
    <row r="12" spans="4:10" ht="15">
      <c r="D12" t="s">
        <v>12</v>
      </c>
      <c r="E12" s="106">
        <v>1</v>
      </c>
      <c r="F12">
        <v>2015</v>
      </c>
      <c r="H12" s="106">
        <v>1</v>
      </c>
      <c r="I12" t="s">
        <v>12</v>
      </c>
      <c r="J12">
        <v>2015</v>
      </c>
    </row>
    <row r="13" spans="4:10" ht="15">
      <c r="D13" t="s">
        <v>13</v>
      </c>
      <c r="E13" s="106">
        <v>2</v>
      </c>
      <c r="F13">
        <v>2016</v>
      </c>
      <c r="H13" s="106">
        <v>2</v>
      </c>
      <c r="I13" t="s">
        <v>13</v>
      </c>
      <c r="J13">
        <v>2016</v>
      </c>
    </row>
    <row r="14" spans="4:15" ht="15">
      <c r="D14" t="s">
        <v>14</v>
      </c>
      <c r="E14" s="106">
        <v>3</v>
      </c>
      <c r="F14">
        <v>2017</v>
      </c>
      <c r="H14" s="106">
        <v>3</v>
      </c>
      <c r="I14" t="s">
        <v>14</v>
      </c>
      <c r="J14">
        <v>2017</v>
      </c>
      <c r="O14" t="s">
        <v>60</v>
      </c>
    </row>
    <row r="15" spans="4:10" ht="15">
      <c r="D15" t="s">
        <v>15</v>
      </c>
      <c r="E15" s="106">
        <v>4</v>
      </c>
      <c r="F15">
        <v>2018</v>
      </c>
      <c r="H15" s="106">
        <v>4</v>
      </c>
      <c r="I15" t="s">
        <v>15</v>
      </c>
      <c r="J15">
        <v>2018</v>
      </c>
    </row>
    <row r="16" spans="4:15" ht="15">
      <c r="D16" t="s">
        <v>16</v>
      </c>
      <c r="E16" s="106">
        <v>5</v>
      </c>
      <c r="F16">
        <v>2019</v>
      </c>
      <c r="H16" s="106">
        <v>5</v>
      </c>
      <c r="I16" t="s">
        <v>16</v>
      </c>
      <c r="J16">
        <v>2019</v>
      </c>
      <c r="O16" t="s">
        <v>61</v>
      </c>
    </row>
    <row r="17" spans="4:10" ht="15">
      <c r="D17" t="s">
        <v>17</v>
      </c>
      <c r="E17" s="106">
        <v>6</v>
      </c>
      <c r="F17">
        <v>2020</v>
      </c>
      <c r="H17" s="106">
        <v>6</v>
      </c>
      <c r="I17" t="s">
        <v>17</v>
      </c>
      <c r="J17">
        <v>2020</v>
      </c>
    </row>
    <row r="18" spans="4:10" ht="15">
      <c r="D18" t="s">
        <v>18</v>
      </c>
      <c r="E18" s="106">
        <v>7</v>
      </c>
      <c r="F18">
        <v>2021</v>
      </c>
      <c r="H18" s="106">
        <v>7</v>
      </c>
      <c r="I18" t="s">
        <v>18</v>
      </c>
      <c r="J18">
        <v>2021</v>
      </c>
    </row>
    <row r="19" spans="4:10" ht="15">
      <c r="D19" t="s">
        <v>19</v>
      </c>
      <c r="E19" s="106">
        <v>8</v>
      </c>
      <c r="F19">
        <v>2022</v>
      </c>
      <c r="H19" s="106">
        <v>8</v>
      </c>
      <c r="I19" t="s">
        <v>19</v>
      </c>
      <c r="J19">
        <v>2022</v>
      </c>
    </row>
    <row r="20" spans="4:10" ht="15">
      <c r="D20" t="s">
        <v>20</v>
      </c>
      <c r="E20" s="106">
        <v>9</v>
      </c>
      <c r="F20">
        <v>2023</v>
      </c>
      <c r="H20" s="106">
        <v>9</v>
      </c>
      <c r="I20" t="s">
        <v>20</v>
      </c>
      <c r="J20">
        <v>2023</v>
      </c>
    </row>
    <row r="21" spans="4:10" ht="15">
      <c r="D21" t="s">
        <v>21</v>
      </c>
      <c r="E21" s="106">
        <v>10</v>
      </c>
      <c r="F21">
        <v>2024</v>
      </c>
      <c r="H21" s="106">
        <v>10</v>
      </c>
      <c r="I21" t="s">
        <v>21</v>
      </c>
      <c r="J21">
        <v>2024</v>
      </c>
    </row>
    <row r="22" spans="4:10" ht="15">
      <c r="D22" t="s">
        <v>22</v>
      </c>
      <c r="E22" s="106">
        <v>11</v>
      </c>
      <c r="F22">
        <v>2025</v>
      </c>
      <c r="H22" s="106">
        <v>11</v>
      </c>
      <c r="I22" t="s">
        <v>22</v>
      </c>
      <c r="J22">
        <v>2025</v>
      </c>
    </row>
    <row r="23" spans="4:10" ht="15">
      <c r="D23" t="s">
        <v>23</v>
      </c>
      <c r="E23" s="106">
        <v>12</v>
      </c>
      <c r="F23">
        <v>2026</v>
      </c>
      <c r="H23" s="106">
        <v>12</v>
      </c>
      <c r="I23" t="s">
        <v>23</v>
      </c>
      <c r="J23">
        <v>2026</v>
      </c>
    </row>
    <row r="24" spans="6:10" ht="15">
      <c r="F24">
        <v>2027</v>
      </c>
      <c r="J24">
        <v>2027</v>
      </c>
    </row>
    <row r="25" spans="6:10" ht="15">
      <c r="F25">
        <v>2028</v>
      </c>
      <c r="J25">
        <v>2028</v>
      </c>
    </row>
    <row r="26" spans="6:10" ht="15">
      <c r="F26">
        <v>2029</v>
      </c>
      <c r="J26">
        <v>2029</v>
      </c>
    </row>
    <row r="27" spans="6:10" ht="15">
      <c r="F27">
        <v>2030</v>
      </c>
      <c r="J27">
        <v>2030</v>
      </c>
    </row>
    <row r="28" spans="6:10" ht="15">
      <c r="F28">
        <v>2031</v>
      </c>
      <c r="J28">
        <v>2031</v>
      </c>
    </row>
    <row r="29" spans="6:10" ht="15">
      <c r="F29">
        <v>2032</v>
      </c>
      <c r="J29">
        <v>2032</v>
      </c>
    </row>
    <row r="30" spans="6:10" ht="15">
      <c r="F30">
        <v>2033</v>
      </c>
      <c r="J30">
        <v>2033</v>
      </c>
    </row>
    <row r="31" spans="6:10" ht="15">
      <c r="F31">
        <v>2034</v>
      </c>
      <c r="J31">
        <v>2034</v>
      </c>
    </row>
    <row r="32" spans="6:10" ht="15">
      <c r="F32">
        <v>2035</v>
      </c>
      <c r="J32">
        <v>2035</v>
      </c>
    </row>
    <row r="33" spans="6:10" ht="15">
      <c r="F33">
        <v>2036</v>
      </c>
      <c r="J33">
        <v>2036</v>
      </c>
    </row>
    <row r="34" spans="6:10" ht="15">
      <c r="F34">
        <v>2037</v>
      </c>
      <c r="J34">
        <v>2037</v>
      </c>
    </row>
    <row r="35" spans="6:10" ht="15">
      <c r="F35">
        <v>2038</v>
      </c>
      <c r="J35">
        <v>2038</v>
      </c>
    </row>
    <row r="36" spans="6:10" ht="15">
      <c r="F36">
        <v>2039</v>
      </c>
      <c r="J36">
        <v>2039</v>
      </c>
    </row>
    <row r="37" spans="6:10" ht="15">
      <c r="F37">
        <v>2040</v>
      </c>
      <c r="J37">
        <v>2040</v>
      </c>
    </row>
    <row r="38" spans="6:10" ht="15">
      <c r="F38">
        <v>2041</v>
      </c>
      <c r="J38">
        <v>2041</v>
      </c>
    </row>
    <row r="39" spans="6:10" ht="15">
      <c r="F39">
        <v>2042</v>
      </c>
      <c r="J39">
        <v>2042</v>
      </c>
    </row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yser</cp:lastModifiedBy>
  <cp:lastPrinted>2020-11-05T08:58:34Z</cp:lastPrinted>
  <dcterms:created xsi:type="dcterms:W3CDTF">2013-06-14T23:20:46Z</dcterms:created>
  <dcterms:modified xsi:type="dcterms:W3CDTF">2021-08-02T12:43:45Z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