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4940" windowHeight="7365" tabRatio="601" activeTab="0"/>
  </bookViews>
  <sheets>
    <sheet name="Data" sheetId="1" r:id="rId1"/>
    <sheet name="Proceedings" sheetId="2" r:id="rId2"/>
    <sheet name="Form 49 " sheetId="3" r:id="rId3"/>
    <sheet name="Bill Preparation" sheetId="4" r:id="rId4"/>
    <sheet name="Bill" sheetId="5" r:id="rId5"/>
    <sheet name="47 cover page" sheetId="6" r:id="rId6"/>
    <sheet name="47 back page" sheetId="7" r:id="rId7"/>
    <sheet name="PF Shed" sheetId="8" r:id="rId8"/>
    <sheet name="Annexure I" sheetId="9" r:id="rId9"/>
    <sheet name="Paper Token&amp;101" sheetId="10" r:id="rId10"/>
  </sheets>
  <externalReferences>
    <externalReference r:id="rId13"/>
    <externalReference r:id="rId14"/>
  </externalReferences>
  <definedNames>
    <definedName name="CRITERIA" localSheetId="2">'Form 49 '!#REF!</definedName>
    <definedName name="_xlnm.Print_Area" localSheetId="4">'Bill'!$A$2:$AO$42</definedName>
    <definedName name="_xlnm.Print_Area" localSheetId="2">'Form 49 '!$A$2:$O$21</definedName>
    <definedName name="_xlnm.Print_Area" localSheetId="9">'Paper Token&amp;101'!$A$1:$AT$40</definedName>
    <definedName name="_xlnm.Print_Area" localSheetId="1">'Proceedings'!$A$2:$E$45</definedName>
    <definedName name="_xlnm.Print_Titles" localSheetId="4">'Bill'!$5:$6</definedName>
  </definedNames>
  <calcPr fullCalcOnLoad="1"/>
</workbook>
</file>

<file path=xl/comments1.xml><?xml version="1.0" encoding="utf-8"?>
<comments xmlns="http://schemas.openxmlformats.org/spreadsheetml/2006/main">
  <authors>
    <author>Bhavani</author>
  </authors>
  <commentList>
    <comment ref="B20" authorId="0">
      <text>
        <r>
          <rPr>
            <b/>
            <sz val="8"/>
            <rFont val="Tahoma"/>
            <family val="2"/>
          </rPr>
          <t>Date format should be in MM/DD/YYYY</t>
        </r>
        <r>
          <rPr>
            <sz val="8"/>
            <rFont val="Tahoma"/>
            <family val="2"/>
          </rPr>
          <t xml:space="preserve">
</t>
        </r>
      </text>
    </comment>
    <comment ref="E21" authorId="0">
      <text>
        <r>
          <rPr>
            <b/>
            <sz val="8"/>
            <rFont val="Tahoma"/>
            <family val="2"/>
          </rPr>
          <t>Date format should be in MM/DD/YYYY</t>
        </r>
        <r>
          <rPr>
            <sz val="8"/>
            <rFont val="Tahoma"/>
            <family val="2"/>
          </rPr>
          <t xml:space="preserve">
</t>
        </r>
      </text>
    </comment>
    <comment ref="E32" authorId="0">
      <text>
        <r>
          <rPr>
            <b/>
            <sz val="8"/>
            <rFont val="Tahoma"/>
            <family val="2"/>
          </rPr>
          <t>Date format should be in MM/DD/YYYY</t>
        </r>
        <r>
          <rPr>
            <sz val="8"/>
            <rFont val="Tahoma"/>
            <family val="2"/>
          </rPr>
          <t xml:space="preserve">
</t>
        </r>
      </text>
    </comment>
    <comment ref="B25" authorId="0">
      <text>
        <r>
          <rPr>
            <b/>
            <sz val="8"/>
            <rFont val="Tahoma"/>
            <family val="2"/>
          </rPr>
          <t>Date format should be in MM/DD/YYYY</t>
        </r>
        <r>
          <rPr>
            <sz val="8"/>
            <rFont val="Tahoma"/>
            <family val="2"/>
          </rPr>
          <t xml:space="preserve">
</t>
        </r>
      </text>
    </comment>
  </commentList>
</comments>
</file>

<file path=xl/sharedStrings.xml><?xml version="1.0" encoding="utf-8"?>
<sst xmlns="http://schemas.openxmlformats.org/spreadsheetml/2006/main" count="1069" uniqueCount="499">
  <si>
    <t xml:space="preserve">Name of the Teacher </t>
  </si>
  <si>
    <t>School Assistant</t>
  </si>
  <si>
    <t>Name of the Mandal</t>
  </si>
  <si>
    <t xml:space="preserve">Whether Departmental tests passed </t>
  </si>
  <si>
    <t>No</t>
  </si>
  <si>
    <t>SGT</t>
  </si>
  <si>
    <t>You are not Eligible for getting Modified AAS</t>
  </si>
  <si>
    <t>You are  Eligible for getting Modified AAS</t>
  </si>
  <si>
    <t>First level Promotion Post to the Original Post of the individual</t>
  </si>
  <si>
    <t>Gr II HM</t>
  </si>
  <si>
    <t>Second level Promotion Post to the Original Post of the individual</t>
  </si>
  <si>
    <t>Dy.E.O</t>
  </si>
  <si>
    <t>6years</t>
  </si>
  <si>
    <t>Total of PPs</t>
  </si>
  <si>
    <t>F Pay</t>
  </si>
  <si>
    <t>S Pay</t>
  </si>
  <si>
    <t>14860-39540</t>
  </si>
  <si>
    <t>15280-40510</t>
  </si>
  <si>
    <t>Date of next Increment (MM/DD/YYYY)</t>
  </si>
  <si>
    <t>Bill Claimed upto</t>
  </si>
  <si>
    <t>Annual Grade Increment</t>
  </si>
  <si>
    <t>Bank A/C Number</t>
  </si>
  <si>
    <t>ZPPF</t>
  </si>
  <si>
    <t>ZPPF/CPS Number</t>
  </si>
  <si>
    <t>DDO &amp; STO Particulars</t>
  </si>
  <si>
    <t>TAN No.</t>
  </si>
  <si>
    <t>STO Code.</t>
  </si>
  <si>
    <t>0512</t>
  </si>
  <si>
    <t>DDO Code</t>
  </si>
  <si>
    <t xml:space="preserve">DDO NAME </t>
  </si>
  <si>
    <t>DDO Designation</t>
  </si>
  <si>
    <t>DDO Proceedings RC No</t>
  </si>
  <si>
    <t>DDO Proceedings Date (MM/DD/YYYY)</t>
  </si>
  <si>
    <t>Name of the NLB</t>
  </si>
  <si>
    <t>SBI, Nuzvid</t>
  </si>
  <si>
    <t>Bank Code (NLB)</t>
  </si>
  <si>
    <t>0889</t>
  </si>
  <si>
    <t>Head of Account</t>
  </si>
  <si>
    <t>Name of the STO</t>
  </si>
  <si>
    <t>STO, NUZVID</t>
  </si>
  <si>
    <t>AAS effect date</t>
  </si>
  <si>
    <t>Language Pandit Gr II</t>
  </si>
  <si>
    <t>PET</t>
  </si>
  <si>
    <t>Craft Instructor</t>
  </si>
  <si>
    <t>Music Teacher</t>
  </si>
  <si>
    <t>Drawing Teacher</t>
  </si>
  <si>
    <t>Language Pandit Gr I</t>
  </si>
  <si>
    <t>LFL HM</t>
  </si>
  <si>
    <t>Gr II PD</t>
  </si>
  <si>
    <t>10900-31550</t>
  </si>
  <si>
    <t>12years</t>
  </si>
  <si>
    <t>18years</t>
  </si>
  <si>
    <t>24years</t>
  </si>
  <si>
    <t>Treasury ID NO</t>
  </si>
  <si>
    <t>Departmental Tests</t>
  </si>
  <si>
    <t>Pay Particulars</t>
  </si>
  <si>
    <t>If Yes,</t>
  </si>
  <si>
    <t>CCA belongs to</t>
  </si>
  <si>
    <t>HRA</t>
  </si>
  <si>
    <t xml:space="preserve">Bank Name </t>
  </si>
  <si>
    <t>SBI Nuzvid</t>
  </si>
  <si>
    <t>Whether the individual belongs to ZPPF/CPS</t>
  </si>
  <si>
    <t>HRA in the Transferred Place</t>
  </si>
  <si>
    <t xml:space="preserve">After the Pay fixation , Pay revised due to </t>
  </si>
  <si>
    <t xml:space="preserve">Pay fixed </t>
  </si>
  <si>
    <t>Designation</t>
  </si>
  <si>
    <t>Date of transfer</t>
  </si>
  <si>
    <t>Bill claimed date</t>
  </si>
  <si>
    <t>date of transfer</t>
  </si>
  <si>
    <t>date of pass of dept.tests</t>
  </si>
  <si>
    <t>Dates of Pay variations in this bill</t>
  </si>
  <si>
    <t>Sorting of Dates</t>
  </si>
  <si>
    <t>AAS Particulars</t>
  </si>
  <si>
    <t>Date</t>
  </si>
  <si>
    <t>11530-33200</t>
  </si>
  <si>
    <t>18030-43630</t>
  </si>
  <si>
    <t>19050-45850</t>
  </si>
  <si>
    <t>21820-48160</t>
  </si>
  <si>
    <t>11530-330-12190-360-13270-390-14440-420-15700-450-17050-490-18520-530-20110-570-21820-610-23650-650-25600-700-27700-750-29950-800-32350-850-33200</t>
  </si>
  <si>
    <t>14860-420-15700-450-17050-490-18520-530-20110-570-21820-610-23650-650-25600-700-27700-750-29950-800-32350-850-34900-900-37600-970-39540</t>
  </si>
  <si>
    <t>15280-420-15700-450-17050-490-18520-530-20110-570-21820-610-23650-650-25600-700-27700-750-29950-800-32350-850-34900-900-37600-970-40510</t>
  </si>
  <si>
    <t>18030-490-18520-530-20110-570-21820-610-23650-650-25600-700-27700-750-29950-800-32350-850-34900-900-37600-970-40510-1040-43630</t>
  </si>
  <si>
    <t>19050-530-20110-570-21820-610-23650-650-25600-700-27700-750-29950-800-32350-850-34900-900-37600-970-40510-1040-43630-1110-45850</t>
  </si>
  <si>
    <t>21820-610-23650-650-25600-700-27700-750-29950-800-32350-850-34900-900-37600-970-40510-1040-43630-1110-46960--1200-48160</t>
  </si>
  <si>
    <t>10900-300-11200-330-12190-360-13270-390-14440-420-15700-450-17050-490-18520-530-20110-570-21820-610-23650-650-25600-700-27700-750-29950-800-31550</t>
  </si>
  <si>
    <t>in the lower cader</t>
  </si>
  <si>
    <t>To be drawn</t>
  </si>
  <si>
    <t>Next Increment Date</t>
  </si>
  <si>
    <t>Not Promoted</t>
  </si>
  <si>
    <t>Promoted</t>
  </si>
  <si>
    <t>Already drawn</t>
  </si>
  <si>
    <t>Pay</t>
  </si>
  <si>
    <t>DA</t>
  </si>
  <si>
    <t>CCA</t>
  </si>
  <si>
    <t>Last date</t>
  </si>
  <si>
    <t>:</t>
  </si>
  <si>
    <t>Note : Hide unnecessary rows and then prit this Proceedings</t>
  </si>
  <si>
    <t>RC No :</t>
  </si>
  <si>
    <t xml:space="preserve"> :</t>
  </si>
  <si>
    <t>Sub :</t>
  </si>
  <si>
    <t xml:space="preserve">Ref : </t>
  </si>
  <si>
    <t>**********</t>
  </si>
  <si>
    <t>Orders:</t>
  </si>
  <si>
    <t>Qualifications</t>
  </si>
  <si>
    <t>Date of next Increment</t>
  </si>
  <si>
    <t xml:space="preserve">                    If any excess amount is paid due to erroneous fixation of Pay, the excess amount will be recovered in one lump sum as and when it comes light.</t>
  </si>
  <si>
    <t>2. Bill</t>
  </si>
  <si>
    <t>HRA,CCA should be checked and noted correct HRA,CCA in this form compulsorly.
This is the Pay bill Prepared by this software. Once again you check all the columns and Proceed to  "BILL" sheet</t>
  </si>
  <si>
    <t>FROM</t>
  </si>
  <si>
    <t>TO</t>
  </si>
  <si>
    <t>No of Days</t>
  </si>
  <si>
    <t>New Pay</t>
  </si>
  <si>
    <t>old Pay</t>
  </si>
  <si>
    <t xml:space="preserve"> New CCA</t>
  </si>
  <si>
    <t>Old CCA</t>
  </si>
  <si>
    <t>PHA</t>
  </si>
  <si>
    <t>2010 PRC</t>
  </si>
  <si>
    <t>Greater Hyderabad</t>
  </si>
  <si>
    <t>Greater Visakhapatnam and Vijayawada</t>
  </si>
  <si>
    <t>Other Municipal Corporations</t>
  </si>
  <si>
    <t>from</t>
  </si>
  <si>
    <t>to</t>
  </si>
  <si>
    <t xml:space="preserve">Pay Up to Rs. 8200/- </t>
  </si>
  <si>
    <t xml:space="preserve">Pay above Rs.8200/- and up to Rs.13270/- </t>
  </si>
  <si>
    <t xml:space="preserve">Pay above Rs.13270/- and up to Rs.18030/- </t>
  </si>
  <si>
    <t xml:space="preserve">Pay above Rs.18030/- </t>
  </si>
  <si>
    <t>Period</t>
  </si>
  <si>
    <t xml:space="preserve">Already drawn </t>
  </si>
  <si>
    <t>Difference</t>
  </si>
  <si>
    <t>REMARKS</t>
  </si>
  <si>
    <t>From</t>
  </si>
  <si>
    <t>To</t>
  </si>
  <si>
    <t>PAY</t>
  </si>
  <si>
    <t>pp</t>
  </si>
  <si>
    <t>FP</t>
  </si>
  <si>
    <t>D A</t>
  </si>
  <si>
    <t xml:space="preserve">H R A </t>
  </si>
  <si>
    <t>GROSS</t>
  </si>
  <si>
    <t>PT</t>
  </si>
  <si>
    <t>CPS</t>
  </si>
  <si>
    <t xml:space="preserve"> GOVT. RECOVERIES</t>
  </si>
  <si>
    <t>Net Payable</t>
  </si>
  <si>
    <t xml:space="preserve">ZPHS </t>
  </si>
  <si>
    <t>Govt. of Andhra Pradesh</t>
  </si>
  <si>
    <t>( APTC Form - 47 )</t>
  </si>
  <si>
    <t>Pay Bill of the Month &amp; Year</t>
  </si>
  <si>
    <t>( For Treasury  Use Only)</t>
  </si>
  <si>
    <t>Date : ……………………</t>
  </si>
  <si>
    <t>Treasury / P.A.O. Code</t>
  </si>
  <si>
    <t>Trans ID :</t>
  </si>
  <si>
    <t>D.D.O. Code</t>
  </si>
  <si>
    <t xml:space="preserve">District  : </t>
  </si>
  <si>
    <t>Krishna</t>
  </si>
  <si>
    <t>D.D.O.Designation</t>
  </si>
  <si>
    <t>DDO Office Name :</t>
  </si>
  <si>
    <t>Bank Code</t>
  </si>
  <si>
    <t>Bank Name :</t>
  </si>
  <si>
    <t>D.D.O.'s TBR No.</t>
  </si>
  <si>
    <t xml:space="preserve">    / 2011</t>
  </si>
  <si>
    <r>
      <t>Permanent</t>
    </r>
    <r>
      <rPr>
        <sz val="11"/>
        <rFont val="Arial"/>
        <family val="2"/>
      </rPr>
      <t xml:space="preserve"> </t>
    </r>
  </si>
  <si>
    <t>/ Temporaray</t>
  </si>
  <si>
    <t>Deductions</t>
  </si>
  <si>
    <t>Amount</t>
  </si>
  <si>
    <t>Majot Head</t>
  </si>
  <si>
    <t>GPF /AIS./PF</t>
  </si>
  <si>
    <t>Rs.</t>
  </si>
  <si>
    <t>Sub Major</t>
  </si>
  <si>
    <t>APGLI</t>
  </si>
  <si>
    <t>Minor Head</t>
  </si>
  <si>
    <t>Group Insurance/AIS</t>
  </si>
  <si>
    <t>Group Sub-Head</t>
  </si>
  <si>
    <t>Professional Tax</t>
  </si>
  <si>
    <t xml:space="preserve">                                                                                                                                                                                                                                                                to ZP</t>
  </si>
  <si>
    <t>Sub Head</t>
  </si>
  <si>
    <t>House Rent</t>
  </si>
  <si>
    <t>Detailed Head</t>
  </si>
  <si>
    <t>Festival Advance &amp; APCO Advance</t>
  </si>
  <si>
    <t>Education Advance</t>
  </si>
  <si>
    <t>Non-plan = N / Plan = P</t>
  </si>
  <si>
    <t>N</t>
  </si>
  <si>
    <t>Charged = C / Voted = V</t>
  </si>
  <si>
    <t>V</t>
  </si>
  <si>
    <t>H.B.A. (P)</t>
  </si>
  <si>
    <t>H.B.A. (I)</t>
  </si>
  <si>
    <t xml:space="preserve">Contigency Fund MH Service Major Head </t>
  </si>
  <si>
    <t>Car Advance (P)</t>
  </si>
  <si>
    <t>Car Advance (I)</t>
  </si>
  <si>
    <t>Motor Cycle Advance (P)</t>
  </si>
  <si>
    <t>Motor Cycle Advance (I)</t>
  </si>
  <si>
    <t>Allowances</t>
  </si>
  <si>
    <t>Cycle Advance</t>
  </si>
  <si>
    <t>Dearness Allowance</t>
  </si>
  <si>
    <t>Marrage Advance (P)</t>
  </si>
  <si>
    <t>H.R.A</t>
  </si>
  <si>
    <t>Marrage Advance (I)</t>
  </si>
  <si>
    <t>Incom Tax</t>
  </si>
  <si>
    <t>Under rupees</t>
  </si>
  <si>
    <t>I.R</t>
  </si>
  <si>
    <t>Class IV GPF - DTO</t>
  </si>
  <si>
    <t xml:space="preserve">E.W.F. </t>
  </si>
  <si>
    <t>__________________</t>
  </si>
  <si>
    <t>Z.P.P.F</t>
  </si>
  <si>
    <t>Gross Amount</t>
  </si>
  <si>
    <t>Less Govt. Deducations</t>
  </si>
  <si>
    <t>CSS</t>
  </si>
  <si>
    <t>AG Net Amount</t>
  </si>
  <si>
    <t>Total Govt. Deducations</t>
  </si>
  <si>
    <t xml:space="preserve">AG Net Amount in Words </t>
  </si>
  <si>
    <t>Total Non-Govt. Deductions</t>
  </si>
  <si>
    <t>D.D.O.'s Signature</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</si>
  <si>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</si>
  <si>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</si>
  <si>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</si>
  <si>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 xml:space="preserve">____________________________ Only) by Cash / Cheque / Draft / Account Credit as Under and Rs. ______________________ </t>
  </si>
  <si>
    <t>( Rupees ____________________________________________________________________ Only ) by adjustment.</t>
  </si>
  <si>
    <t>Rs. ____________________ by transfer credit to this S.B.</t>
  </si>
  <si>
    <t>Account of the employees (As per Annexure - 1)</t>
  </si>
  <si>
    <t>Rs. ____________________ by transfer credit to this D.D.O.</t>
  </si>
  <si>
    <t>Account towards non-government deducations.</t>
  </si>
  <si>
    <t>Treasury Officer / Pay &amp; Accounts Officer</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</si>
  <si>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</si>
  <si>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</si>
  <si>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</si>
  <si>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</si>
  <si>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</si>
  <si>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</si>
  <si>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</si>
  <si>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</si>
  <si>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</si>
  <si>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</si>
  <si>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</si>
  <si>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</si>
  <si>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</si>
  <si>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</si>
  <si>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</si>
  <si>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</si>
  <si>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</si>
  <si>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</si>
  <si>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</si>
  <si>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</si>
  <si>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</si>
  <si>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</si>
  <si>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</si>
  <si>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</si>
  <si>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</si>
  <si>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</si>
  <si>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</si>
  <si>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BUDGET INFORMATION</t>
  </si>
  <si>
    <t>Yearly Estimated Budget    Rs</t>
  </si>
  <si>
    <t>Amount Including this Bill    Rs</t>
  </si>
  <si>
    <t>Balance</t>
  </si>
  <si>
    <t xml:space="preserve">         Rs</t>
  </si>
  <si>
    <t>Passed for Rs.</t>
  </si>
  <si>
    <t xml:space="preserve">Rupees </t>
  </si>
  <si>
    <t xml:space="preserve"> </t>
  </si>
  <si>
    <t>________________Paid By Cash/Adjustment/Check/Draft.</t>
  </si>
  <si>
    <t xml:space="preserve">                                        Drawing Officer</t>
  </si>
  <si>
    <t xml:space="preserve">1.Certified that the amount claimed in this bill was not drawn and paid </t>
  </si>
  <si>
    <t xml:space="preserve">   previously</t>
  </si>
  <si>
    <t xml:space="preserve">    </t>
  </si>
  <si>
    <t xml:space="preserve"> DDO Signature</t>
  </si>
  <si>
    <t>Sno</t>
  </si>
  <si>
    <t>Empcode&amp;Name</t>
  </si>
  <si>
    <t>Subscription</t>
  </si>
  <si>
    <t>Amt</t>
  </si>
  <si>
    <t xml:space="preserve"> Total </t>
  </si>
  <si>
    <t xml:space="preserve">Grand Total </t>
  </si>
  <si>
    <t>Schedule  for CSS (New GPF)</t>
  </si>
  <si>
    <t>HOA:8009-01-101-00-03-000-000-N-V-N CSS(GPF)</t>
  </si>
  <si>
    <t>Schedule  for Professional Tax</t>
  </si>
  <si>
    <t>HOA:  0028-00-107-00-01-000-000-N-V-N</t>
  </si>
  <si>
    <t>ANNEXURE - 1</t>
  </si>
  <si>
    <t>(Employee wise details)</t>
  </si>
  <si>
    <t>To be furnished by the DDO in triplicate along with the bill</t>
  </si>
  <si>
    <t xml:space="preserve">For the month of </t>
  </si>
  <si>
    <t>Trans -ID-NO.</t>
  </si>
  <si>
    <t xml:space="preserve">DDO Designation 
                             </t>
  </si>
  <si>
    <t>S NO</t>
  </si>
  <si>
    <t>Employee 
Code</t>
  </si>
  <si>
    <t>NAME&amp;DESIG</t>
  </si>
  <si>
    <t>NEW A/C NO</t>
  </si>
  <si>
    <t>NET AMOUNT</t>
  </si>
  <si>
    <t>TOTAL</t>
  </si>
  <si>
    <t xml:space="preserve">DDO Signature </t>
  </si>
  <si>
    <t>Signature of the TO</t>
  </si>
  <si>
    <t>ANNEXURE - II</t>
  </si>
  <si>
    <t>(Notified Link Bank Report)</t>
  </si>
  <si>
    <t xml:space="preserve">To be furnished by lthe DDO in triplicate </t>
  </si>
  <si>
    <r>
      <t>For the month of</t>
    </r>
    <r>
      <rPr>
        <b/>
        <sz val="12"/>
        <rFont val="Arial"/>
        <family val="2"/>
      </rPr>
      <t xml:space="preserve"> </t>
    </r>
  </si>
  <si>
    <t>S.No.</t>
  </si>
  <si>
    <t>Name of the NPB</t>
  </si>
  <si>
    <t>Purpose</t>
  </si>
  <si>
    <t>DDO  Signature                                                                                       Signature of the TO</t>
  </si>
  <si>
    <t>APTC  FORM  -  101</t>
  </si>
  <si>
    <t>PAPER TOKEN</t>
  </si>
  <si>
    <t>(See subsidiary Rule 2 (W) Under Treasury Rule 15:</t>
  </si>
  <si>
    <t>Govt. Memo No.  : 38907 / Accounts / 65-5, Dtg: 21-02-1963)</t>
  </si>
  <si>
    <t>STO Code :</t>
  </si>
  <si>
    <t>(For Treasury Use Only)</t>
  </si>
  <si>
    <t>STO NAME :</t>
  </si>
  <si>
    <t>Date :</t>
  </si>
  <si>
    <t>DDO Code :</t>
  </si>
  <si>
    <t>Treasury / PAO Code :</t>
  </si>
  <si>
    <t>DDO CODE</t>
  </si>
  <si>
    <t xml:space="preserve">DDO design :      </t>
  </si>
  <si>
    <t xml:space="preserve">Treasury / PAO Name :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</si>
  <si>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</si>
  <si>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</si>
  <si>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</si>
  <si>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</si>
  <si>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</si>
  <si>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</si>
  <si>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</si>
  <si>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</si>
  <si>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</si>
  <si>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</si>
  <si>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</si>
  <si>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</si>
  <si>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</si>
  <si>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</si>
  <si>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</si>
  <si>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</si>
  <si>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</si>
  <si>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</si>
  <si>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</si>
  <si>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</si>
  <si>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</si>
  <si>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</si>
  <si>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</si>
  <si>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</si>
  <si>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</si>
  <si>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whose specimen signature is attested herewith.</t>
  </si>
  <si>
    <t>Gross Rs.</t>
  </si>
  <si>
    <t>Deductions Rs.</t>
  </si>
  <si>
    <t>Net Rs.</t>
  </si>
  <si>
    <t>Signature of the Govt. Servant</t>
  </si>
  <si>
    <t>Received the payment</t>
  </si>
  <si>
    <t>(Net Rupees</t>
  </si>
  <si>
    <t>)</t>
  </si>
  <si>
    <t>Dated:</t>
  </si>
  <si>
    <t>Messenger Name:</t>
  </si>
  <si>
    <t>Designation :</t>
  </si>
  <si>
    <t>(As ub APTC Form - 101)</t>
  </si>
  <si>
    <t>Attested</t>
  </si>
  <si>
    <t xml:space="preserve">Specimen Signature of </t>
  </si>
  <si>
    <t>1)</t>
  </si>
  <si>
    <t>Messenger</t>
  </si>
  <si>
    <t>2)</t>
  </si>
  <si>
    <t>Signature of the DDO</t>
  </si>
  <si>
    <t>receiving the payment</t>
  </si>
  <si>
    <t>DDO Signature</t>
  </si>
  <si>
    <t>STO Signature</t>
  </si>
  <si>
    <t>S Pay in the Transferred Place if any</t>
  </si>
  <si>
    <t>AAS Post</t>
  </si>
  <si>
    <t>date of effect of AAS</t>
  </si>
  <si>
    <t>Date of effect of GO</t>
  </si>
  <si>
    <r>
      <t xml:space="preserve">Pay fixed in </t>
    </r>
    <r>
      <rPr>
        <b/>
        <sz val="10"/>
        <color indexed="8"/>
        <rFont val="Arial"/>
        <family val="2"/>
      </rPr>
      <t>New Automatic Advancement Scheme</t>
    </r>
  </si>
  <si>
    <r>
      <rPr>
        <b/>
        <u val="single"/>
        <sz val="14"/>
        <color indexed="10"/>
        <rFont val="Arial"/>
        <family val="2"/>
      </rPr>
      <t>Pay revised due to increments/promotion</t>
    </r>
    <r>
      <rPr>
        <b/>
        <u val="single"/>
        <sz val="11"/>
        <color indexed="10"/>
        <rFont val="Arial"/>
        <family val="2"/>
      </rPr>
      <t xml:space="preserve">
Check </t>
    </r>
    <r>
      <rPr>
        <sz val="11"/>
        <color indexed="10"/>
        <rFont val="Bookman Old Style"/>
        <family val="1"/>
      </rPr>
      <t xml:space="preserve">all the " </t>
    </r>
    <r>
      <rPr>
        <b/>
        <sz val="12"/>
        <color indexed="30"/>
        <rFont val="Bookman Old Style"/>
        <family val="1"/>
      </rPr>
      <t>BLUE</t>
    </r>
    <r>
      <rPr>
        <sz val="11"/>
        <color indexed="10"/>
        <rFont val="Bookman Old Style"/>
        <family val="1"/>
      </rPr>
      <t xml:space="preserve"> " colour boxes carefully. Almost they were found correct. If any changes found, correct them.</t>
    </r>
  </si>
  <si>
    <t xml:space="preserve">Date of next Increment </t>
  </si>
  <si>
    <t>Whether the individual belongs to PHA (CA/RA)</t>
  </si>
  <si>
    <t>Whether the individual belongs to CCA</t>
  </si>
  <si>
    <t>Whether Elegible for 6/12/18/24 years scale</t>
  </si>
  <si>
    <t>CPS NO</t>
  </si>
  <si>
    <t>24years scale</t>
  </si>
  <si>
    <t>G.O.T</t>
  </si>
  <si>
    <t>E.O.T</t>
  </si>
  <si>
    <t>22(a)(i)</t>
  </si>
  <si>
    <t>HYDM05498B</t>
  </si>
  <si>
    <t>B.Sc., B.Ed.,</t>
  </si>
  <si>
    <t>CA</t>
  </si>
  <si>
    <t>NUZVID</t>
  </si>
  <si>
    <t>05120308013</t>
  </si>
  <si>
    <t>VPNS04088A</t>
  </si>
  <si>
    <t>Yes</t>
  </si>
  <si>
    <t xml:space="preserve">K V SATYANARAYANA, B.Sc., B.Ed., </t>
  </si>
  <si>
    <t>No of days Loss of Pay, if any</t>
  </si>
  <si>
    <t xml:space="preserve">Present Post held </t>
  </si>
  <si>
    <t>DA Rates</t>
  </si>
  <si>
    <t>Others</t>
  </si>
  <si>
    <t>CCA Rates</t>
  </si>
  <si>
    <t>Hyd</t>
  </si>
  <si>
    <t>Vij</t>
  </si>
  <si>
    <t>CCA at HYD</t>
  </si>
  <si>
    <t>CCA at VJA</t>
  </si>
  <si>
    <t>CCA at Others</t>
  </si>
  <si>
    <t>OldPay</t>
  </si>
  <si>
    <r>
      <rPr>
        <u val="single"/>
        <sz val="11"/>
        <color indexed="10"/>
        <rFont val="Arial"/>
        <family val="2"/>
      </rPr>
      <t>Note</t>
    </r>
    <r>
      <rPr>
        <u val="single"/>
        <sz val="11"/>
        <color indexed="8"/>
        <rFont val="Arial"/>
        <family val="2"/>
      </rPr>
      <t xml:space="preserve"> :</t>
    </r>
    <r>
      <rPr>
        <u val="single"/>
        <sz val="11"/>
        <color indexed="10"/>
        <rFont val="Arial"/>
        <family val="2"/>
      </rPr>
      <t xml:space="preserve"> In this "Bill Sheet" if any variation found , Change the corresponding entries in the "Bill Preparation" Sheet.
          Hide unnecessary </t>
    </r>
    <r>
      <rPr>
        <b/>
        <u val="single"/>
        <sz val="11"/>
        <color indexed="10"/>
        <rFont val="Arial"/>
        <family val="2"/>
      </rPr>
      <t>rows and columns</t>
    </r>
    <r>
      <rPr>
        <u val="single"/>
        <sz val="11"/>
        <color indexed="10"/>
        <rFont val="Arial"/>
        <family val="2"/>
      </rPr>
      <t xml:space="preserve"> in this sheet and then print out this sheet.</t>
    </r>
  </si>
  <si>
    <t>Whether Departmental Tests Passed</t>
  </si>
  <si>
    <t>Schoo Assistant</t>
  </si>
  <si>
    <t>IR</t>
  </si>
  <si>
    <t>New IR</t>
  </si>
  <si>
    <t>Old IR</t>
  </si>
  <si>
    <t>Copy  to</t>
  </si>
  <si>
    <t>4.Application of the individual</t>
  </si>
  <si>
    <t>3. G.O.Ms.No.40 Edn. (Ser V).Dt.7-5-2002</t>
  </si>
  <si>
    <r>
      <t xml:space="preserve">                              </t>
    </r>
    <r>
      <rPr>
        <b/>
        <u val="single"/>
        <sz val="18"/>
        <color indexed="10"/>
        <rFont val="Bookman Old Style"/>
        <family val="1"/>
      </rPr>
      <t xml:space="preserve">AAS Sotware
</t>
    </r>
    <r>
      <rPr>
        <b/>
        <sz val="14"/>
        <color indexed="10"/>
        <rFont val="Bookman Old Style"/>
        <family val="1"/>
      </rPr>
      <t xml:space="preserve">Note : </t>
    </r>
    <r>
      <rPr>
        <b/>
        <sz val="12"/>
        <color indexed="8"/>
        <rFont val="Bookman Old Style"/>
        <family val="1"/>
      </rPr>
      <t>1.</t>
    </r>
    <r>
      <rPr>
        <b/>
        <sz val="12"/>
        <color indexed="56"/>
        <rFont val="Bookman Old Style"/>
        <family val="1"/>
      </rPr>
      <t xml:space="preserve">Fill all the coloured boxes carefully using "TAB"
2.Date format should  be " </t>
    </r>
    <r>
      <rPr>
        <sz val="12"/>
        <color indexed="10"/>
        <rFont val="Arial"/>
        <family val="2"/>
      </rPr>
      <t>MM/DD/YYYY</t>
    </r>
    <r>
      <rPr>
        <b/>
        <sz val="12"/>
        <color indexed="56"/>
        <rFont val="Bookman Old Style"/>
        <family val="1"/>
      </rPr>
      <t xml:space="preserve"> "
3.Need not be filled if the boxes are changed to  Black colour 
                                                           (for details: Nagendra Rao </t>
    </r>
    <r>
      <rPr>
        <b/>
        <sz val="12"/>
        <color indexed="10"/>
        <rFont val="Bookman Old Style"/>
        <family val="1"/>
      </rPr>
      <t>9440297273</t>
    </r>
    <r>
      <rPr>
        <b/>
        <sz val="12"/>
        <color indexed="56"/>
        <rFont val="Bookman Old Style"/>
        <family val="1"/>
      </rPr>
      <t>)</t>
    </r>
  </si>
  <si>
    <t xml:space="preserve">   Department</t>
  </si>
  <si>
    <t>Name of the School/Office</t>
  </si>
  <si>
    <t>Vijayawada</t>
  </si>
  <si>
    <t>DDO Office Name (In the case of MEO, Mandal Name only)</t>
  </si>
  <si>
    <t>HEAD MASTER</t>
  </si>
  <si>
    <t>SRRZPHS NUZVID</t>
  </si>
  <si>
    <t>10720XXXXX8</t>
  </si>
  <si>
    <t>2/2019-20</t>
  </si>
  <si>
    <t>Primary Education</t>
  </si>
  <si>
    <t>2202-01-103-00-05-100-101</t>
  </si>
  <si>
    <t>Hide the unnescesary rows in the table by selecting Sl.No colomn</t>
  </si>
  <si>
    <t>A.P.T.C.FORM – 49</t>
  </si>
  <si>
    <t>(See subsidiary Rule 13 under Treasury Rule – 10)</t>
  </si>
  <si>
    <t>PERIODICAL INCREMENT CERTIFICATE</t>
  </si>
  <si>
    <t>ANNEXURE</t>
  </si>
  <si>
    <t xml:space="preserve">        (1) Certified that every Government Servant(s) named below has have earned the prescribed periodical increment from date/dates noted in column 10 and either 1 (a) has / have been the incumbent or the appointment indicated against his name / their names for a period not less than ………..year since the date in column 5 or (if he has /they have been suspended for misconduct) column 7 after deducting the periods between the dates shown in column (8) and has (9) and has been subjected in any order of stop page of increment as penalty during the periods, and during the periods of leave on average pay taken at a time and from ………………………..which has / have been conducted for increment / in the case of officiating Government Servant / Servants named below the / they would have officiated in the post/ posts but for his / their going on leave or …………………….</t>
  </si>
  <si>
    <t>Sl.No.</t>
  </si>
  <si>
    <t>ID NO</t>
  </si>
  <si>
    <t>Name</t>
  </si>
  <si>
    <t>Appointment</t>
  </si>
  <si>
    <t>Whether Substantive 
or Officiating</t>
  </si>
  <si>
    <t>Date from which 
present pay as drawn</t>
  </si>
  <si>
    <t>Suspension for
 Misconduct</t>
  </si>
  <si>
    <t>Leave without pay and in the case of these holding the post  temporarily or in an officiating capacity all kinds of leave other than leave on average pay during which the would have continued to officiate in the posts but for their going on have up to a maximum of 4 months of such leave taken at a time</t>
  </si>
  <si>
    <t>Date from which increment may be given</t>
  </si>
  <si>
    <t>Scale</t>
  </si>
  <si>
    <t>Present Pay</t>
  </si>
  <si>
    <t>Amount of increment</t>
  </si>
  <si>
    <t>Future Pay</t>
  </si>
  <si>
    <t>Note:
1.  When and increment claimed operates to carry Government Servant over an efficiency have the claim should be supported by a declaration from the     competent authority that it has  satisfied it self that the character and efficiency of the government Servant concerned are such that he is fit to pass the above columns 5 and 10 to 14 should be filled up in red ink</t>
  </si>
  <si>
    <t>2.  The terms leave on average pay upto a maximum 4 months wherever occuring from includes earned leave upto a maximum of 100 days or 50 days or 30 days the case may be far as government Servants governed by the Andhra Pradesh Leave rules 1988 are concerned.</t>
  </si>
  <si>
    <t xml:space="preserve">       Government Servants governed by the Andhra Pradesh Leave Rules 1988 are concerned.</t>
  </si>
  <si>
    <t>Signature and Designation of Drawing Officer</t>
  </si>
  <si>
    <t>Substantive</t>
  </si>
  <si>
    <t>CH NAGENDRA RAO</t>
  </si>
  <si>
    <t>20000-61960</t>
  </si>
  <si>
    <t>20600-63660</t>
  </si>
  <si>
    <t>21200-65360</t>
  </si>
  <si>
    <t>22460-72810</t>
  </si>
  <si>
    <t>23120-74770</t>
  </si>
  <si>
    <t>23780-76730</t>
  </si>
  <si>
    <t>25220-80910</t>
  </si>
  <si>
    <t>27500-87480</t>
  </si>
  <si>
    <t>28280-89720</t>
  </si>
  <si>
    <t>29980-94500</t>
  </si>
  <si>
    <t>32670-101970</t>
  </si>
  <si>
    <t>34580-107210</t>
  </si>
  <si>
    <t>35570-109910</t>
  </si>
  <si>
    <t>37640-115500</t>
  </si>
  <si>
    <t>38720-118390</t>
  </si>
  <si>
    <t>40970-124380</t>
  </si>
  <si>
    <t>44570-127480</t>
  </si>
  <si>
    <t>45830-130580</t>
  </si>
  <si>
    <t>48440-137220</t>
  </si>
  <si>
    <t>54060-140540</t>
  </si>
  <si>
    <t>57100-147760</t>
  </si>
  <si>
    <t>61960-151370</t>
  </si>
  <si>
    <t>65360-154980</t>
  </si>
  <si>
    <t>70850-158880</t>
  </si>
  <si>
    <t>76730-162780</t>
  </si>
  <si>
    <t>80910-166680</t>
  </si>
  <si>
    <t>87480-170580</t>
  </si>
  <si>
    <t>94500-170580</t>
  </si>
  <si>
    <t>101970-174790</t>
  </si>
  <si>
    <t>112610-174790</t>
  </si>
  <si>
    <t>124380-179000</t>
  </si>
  <si>
    <t>133900-179900</t>
  </si>
  <si>
    <t>20000-600-21800-660-23780-720-25940-780-28280-850-30830-920-33590-990-36560-1080-39800-1170-43310-1260-47090-1350-51140-1460-55520-1580-60260-1700-61960</t>
  </si>
  <si>
    <t>20600-600-21800-660-23780-720-25940-780-28280-850-30830-920-33590-990-36560-1080-39800-1170-43310-1260-47090-1350-51140-1460-55520-1580-60260-1700-63660</t>
  </si>
  <si>
    <t>21200-600-21800-660-23780-720-25940-780-28280-850-30830-920-33590-990-36560-1080-39800-1170-43310-1260-47090-1350-51140-1460-55520-1580-60260-1700-65360</t>
  </si>
  <si>
    <t>22460-660-23780-720-25940-780-28280-850-30830-920-33590-990-36560-1080-39800-1170-43310-1260-47090-1350-51140-1460-55520-1580-60260-1700-65360-1830-70850-1960-72810</t>
  </si>
  <si>
    <t>23120-660-23780-720-25940-780-28280-850-30830-920-33590-990-36560-1080-39800-1170-43310-1260-47090-1350-51140-1460-55520-1580-60260-1700-65360-1830-70850-1960-74770</t>
  </si>
  <si>
    <t>23780-720-25940-780-28280-850-30830-920-33590-990-36560-1080-39800-l170-43310-1260-47090-
I350-5I140- l460-55520- 1580-60260-1700-65360-1830-70850-1960-76730</t>
  </si>
  <si>
    <t>25220-720-25940-780-28280-850-30830-920-33590-990-36560-1080-39800-1170-43310-1260-47090-
1350-51140-1460-55520-1580-60260-1700-65360-1830-70850-1960-76730-2090-80910</t>
  </si>
  <si>
    <t>27500-780-28280-850-30830-920-33590-990-36560-1080-39800-1170-43310-1260-47090-1350-51140- 1460-
55520-1580-60260-1700-65360-1830-70850-1960-76730-2090-83000-2240-87480</t>
  </si>
  <si>
    <t>28280-850-30830-920-33590-990-
36560-1080-39800-1170-43310-1260-
47090-1350-51140-1460-55520-1580-
60260-1700-65360-1830-70850-1960-
76730-2090-83000-2240-89720</t>
  </si>
  <si>
    <t>29980-850-30830-920-33590-990-36560-1080-39800-1170-43310-1260-47090-1350-51140-1460-55520-1580-60260-1700-65360-1830-70850-1960-76730-2090-83000-2240-89720-2390-94500</t>
  </si>
  <si>
    <t>32670-920-33590-990-36560-1080-39800-1170-43310-1260-47090-1350-51140-1460-55520-1580-60260-1700-
65360-1830-70850-1960-76730-2090-83000-2240-89720-2390-96890-2540-101970</t>
  </si>
  <si>
    <t>34580-990-36560-1080-39800-1170-43310-1260-47090-1350-51140-1460-5S520-1580-60260-1700-65360-1830-
70850-1960-76730-2090-83000-2240-89720-2390-96890-2540-104510-2700-107210</t>
  </si>
  <si>
    <t>35570-990-36560-1080-39800-1170-43310-1260-47090-1350-51140-1460-55520-1580-60260-1700-65360-1830-
70850-1960-76730-2090-83000-2240-89720-2390-96890-2540-104510-2700-109910</t>
  </si>
  <si>
    <t>37640-1080-39800-1170-43310-1260-47090-1350-51140-1460-55520-1580-60260-1700-65360-1830-70850-1960-
76730-2090-83000-2240-89720-2390-96890-2540-104510-2700-112610-2890-115500</t>
  </si>
  <si>
    <t>38720-1080-39800-1170-43310-1260-47090-1350-51140-1460-55520-1580-60260-1700-65360-1830-70850-1960-
76730-2090-83000-2240-89720-2390-96890-2540-104510-2700-112610-2890-118390</t>
  </si>
  <si>
    <t>40970-1170-43310-1260-47090-1350-51140-1460-55520-1580-60260-1700-65360-1830-70850-1960-76730-2090-
83000-2240-89720-2390-96890-2540-104510-2700-112610-2890-121280-3100-124380</t>
  </si>
  <si>
    <t>44570-1260-47090-1350-51140-1460-55520-1580-60260-1700-65360-1830-70850-1960-76730-2090-83000-2240-
89720-2390-96890-2540-104510-2700-112610-2890-121280-3100-127480</t>
  </si>
  <si>
    <t>45830-1260-47090-1350-51140-1460-55520-1580-60260-1700-65360-1830-70850-1960-76730-2090-83000-2240-
89720-2390-96890-2540-104510-2700-112610-2890-121280-3100-130580</t>
  </si>
  <si>
    <t>48440-1350-51140-1460-55520-1580-60260-1700-65360-1830-70850-1960-76730-2090-83000-2240-89720-2390-
96890-2540-104510-2700-112610-2890-121280-3100-130580-3320-137220</t>
  </si>
  <si>
    <t>54060-1460-55520-1580-60260-1700-65360-1830-70850-1960-76730-2090-83000-2240-89720-2390-96890-2540-104510-2700-112610-2890-121280-3100-130580-3320-140540</t>
  </si>
  <si>
    <t>57100-1580-60260-1700-65360-1830-70850-1960-76730-2090-83000-2240-89720-2390-96890-2540-104510-2700-112610-2890-121280-3100-130580-3320-140540-3610-147760</t>
  </si>
  <si>
    <t>61960-1700-65360-1830-70850-1960-76730-2090-83000-2240-89720-2390-96890-2540-104510-2700-112610-2890-121280-3100-130580-3320-140540-3610-151370</t>
  </si>
  <si>
    <t>65360-1830-70850-1960-76730-2090-83000-2240-89720-2390-96890-2540-104510-2700-112610-2890-121280-3100-130580-3320-140540-3610-154980</t>
  </si>
  <si>
    <t>70850-1960-76730-2090-83000-2240-89720-2390-96890-2540-104510-2700-112610-2890-121280-3100-130580-3320-140540-3610-154980-3900-158880</t>
  </si>
  <si>
    <t>76730-2090-83000-2240-89720-2390-96890-2540-104510-2700-112610-2890-121280-3100-130580-3320-140540-3610-154980-3900-162780</t>
  </si>
  <si>
    <t>80910-2090-83000-2240-89720-2390-96890-2540-104510-2700-112610-2890-121280-3100-130580-3320-140540-3610-154980-3900-166680</t>
  </si>
  <si>
    <t>87480-2240-89720-2390-96890-2540-104510-2700-112610-2890-121280-3100-130580-3320-140540-3610-154980-3900-170580</t>
  </si>
  <si>
    <t>94500-2390-96890-2540-104510-2700-112610-2890-121280-3100-130580-3320-140540-3610-154980-3900-170580</t>
  </si>
  <si>
    <t>101970-2540-104510-2700-112610-2890-121280-3100-130580-3320-140540-3610-154980-3900-170580-4210-174790</t>
  </si>
  <si>
    <t>112610-2890-121280-3100-130580-3320-140540-3610-154980-3900-170580-4210-174790</t>
  </si>
  <si>
    <t>124380-3100-130580-3320-140540-3610-154980-3900-170580-4210-179000</t>
  </si>
  <si>
    <t>133900-3320-140540-3610-154980-3900-170580-4210-179000</t>
  </si>
  <si>
    <t>30years</t>
  </si>
  <si>
    <t>1. G.O.Ms.No.68 Finance(HR.V-PC I)Dept. Dt.12-06-2015</t>
  </si>
  <si>
    <t>2. G.O.Ms.No.1 Finance(PC-TA)Dept. Dt.17-01-2022</t>
  </si>
  <si>
    <t>Cash from 1-1-2022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</si>
</sst>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dd\-mm\-yyyy;@"/>
    <numFmt numFmtId="179" formatCode="0;[Red]0"/>
    <numFmt numFmtId="180" formatCode="mm/yy"/>
    <numFmt numFmtId="181" formatCode="mm\ \ \-\ \ yyyy"/>
    <numFmt numFmtId="182" formatCode="mmmm\-yyyy"/>
    <numFmt numFmtId="183" formatCode="[$-409]mmmm\-yy;@"/>
    <numFmt numFmtId="184" formatCode="0.00;[Red]0.00"/>
    <numFmt numFmtId="185" formatCode="m/yyyy"/>
    <numFmt numFmtId="186" formatCode="mmm\-yyyy"/>
    <numFmt numFmtId="187" formatCode="dd/mm/yyyy;@"/>
  </numFmts>
  <fonts count="120">
    <font>
      <sz val="10"/>
      <name val="Arial"/>
      <family val="0"/>
    </font>
    <font>
      <sz val="11"/>
      <color indexed="8"/>
      <name val="Calibri"/>
      <family val="2"/>
    </font>
    <font>
      <b/>
      <sz val="14"/>
      <color indexed="10"/>
      <name val="Bookman Old Style"/>
      <family val="1"/>
    </font>
    <font>
      <b/>
      <sz val="16"/>
      <name val="Times New Roman"/>
      <family val="1"/>
    </font>
    <font>
      <sz val="10"/>
      <color indexed="8"/>
      <name val="Arial"/>
      <family val="2"/>
    </font>
    <font>
      <b/>
      <sz val="11"/>
      <color indexed="8"/>
      <name val="Calibri"/>
      <family val="2"/>
    </font>
    <font>
      <b/>
      <sz val="10"/>
      <name val="Arial"/>
      <family val="2"/>
    </font>
    <font>
      <sz val="11"/>
      <color indexed="9"/>
      <name val="Arial"/>
      <family val="2"/>
    </font>
    <font>
      <b/>
      <sz val="12"/>
      <color indexed="30"/>
      <name val="Bookman Old Style"/>
      <family val="1"/>
    </font>
    <font>
      <b/>
      <sz val="10"/>
      <color indexed="8"/>
      <name val="Arial"/>
      <family val="2"/>
    </font>
    <font>
      <b/>
      <sz val="8"/>
      <name val="Tahoma"/>
      <family val="2"/>
    </font>
    <font>
      <sz val="8"/>
      <name val="Tahoma"/>
      <family val="2"/>
    </font>
    <font>
      <sz val="10"/>
      <color indexed="26"/>
      <name val="Arial"/>
      <family val="2"/>
    </font>
    <font>
      <b/>
      <sz val="12"/>
      <name val="Times New Roman"/>
      <family val="1"/>
    </font>
    <font>
      <b/>
      <sz val="10"/>
      <name val="Times New Roman"/>
      <family val="1"/>
    </font>
    <font>
      <sz val="12"/>
      <name val="Times New Roman"/>
      <family val="1"/>
    </font>
    <font>
      <sz val="20"/>
      <name val="Times New Roman"/>
      <family val="1"/>
    </font>
    <font>
      <b/>
      <u val="single"/>
      <sz val="12"/>
      <name val="Arial"/>
      <family val="2"/>
    </font>
    <font>
      <sz val="9"/>
      <color indexed="8"/>
      <name val="Arial"/>
      <family val="2"/>
    </font>
    <font>
      <sz val="9"/>
      <name val="Arial"/>
      <family val="2"/>
    </font>
    <font>
      <u val="single"/>
      <sz val="10"/>
      <color indexed="8"/>
      <name val="Arial"/>
      <family val="2"/>
    </font>
    <font>
      <b/>
      <i/>
      <sz val="12"/>
      <color indexed="10"/>
      <name val="Cambria"/>
      <family val="1"/>
    </font>
    <font>
      <sz val="10"/>
      <color indexed="51"/>
      <name val="Arial"/>
      <family val="2"/>
    </font>
    <font>
      <b/>
      <u val="single"/>
      <sz val="10"/>
      <color indexed="8"/>
      <name val="Lucida Calligraphy"/>
      <family val="4"/>
    </font>
    <font>
      <b/>
      <sz val="10"/>
      <color indexed="8"/>
      <name val="Lucida Calligraphy"/>
      <family val="4"/>
    </font>
    <font>
      <b/>
      <sz val="8"/>
      <color indexed="8"/>
      <name val="Arial"/>
      <family val="2"/>
    </font>
    <font>
      <b/>
      <sz val="9"/>
      <color indexed="8"/>
      <name val="Arial"/>
      <family val="2"/>
    </font>
    <font>
      <b/>
      <i/>
      <sz val="10"/>
      <color indexed="8"/>
      <name val="Postino Italic"/>
      <family val="1"/>
    </font>
    <font>
      <b/>
      <sz val="12"/>
      <name val="Arial"/>
      <family val="2"/>
    </font>
    <font>
      <i/>
      <sz val="8"/>
      <name val="Raavi"/>
      <family val="2"/>
    </font>
    <font>
      <b/>
      <sz val="14"/>
      <name val="Arial"/>
      <family val="2"/>
    </font>
    <font>
      <b/>
      <sz val="11"/>
      <name val="Arial"/>
      <family val="2"/>
    </font>
    <font>
      <i/>
      <sz val="10"/>
      <name val="Arial"/>
      <family val="2"/>
    </font>
    <font>
      <b/>
      <i/>
      <sz val="12"/>
      <name val="Arial"/>
      <family val="2"/>
    </font>
    <font>
      <sz val="16"/>
      <name val="Rage Italic"/>
      <family val="4"/>
    </font>
    <font>
      <sz val="11"/>
      <name val="Arial"/>
      <family val="2"/>
    </font>
    <font>
      <b/>
      <strike/>
      <sz val="10"/>
      <name val="Arial"/>
      <family val="2"/>
    </font>
    <font>
      <sz val="8"/>
      <name val="Arial"/>
      <family val="2"/>
    </font>
    <font>
      <sz val="22"/>
      <name val="Script"/>
      <family val="4"/>
    </font>
    <font>
      <sz val="14"/>
      <name val="Rage Italic"/>
      <family val="4"/>
    </font>
    <font>
      <b/>
      <i/>
      <sz val="10"/>
      <name val="Arial"/>
      <family val="2"/>
    </font>
    <font>
      <u val="single"/>
      <sz val="10"/>
      <name val="Courier New"/>
      <family val="3"/>
    </font>
    <font>
      <sz val="10"/>
      <name val="Courier New"/>
      <family val="3"/>
    </font>
    <font>
      <sz val="11"/>
      <name val="Calibri"/>
      <family val="2"/>
    </font>
    <font>
      <b/>
      <u val="single"/>
      <sz val="10"/>
      <name val="Courier New"/>
      <family val="3"/>
    </font>
    <font>
      <b/>
      <sz val="10"/>
      <name val="Courier New"/>
      <family val="3"/>
    </font>
    <font>
      <b/>
      <u val="single"/>
      <sz val="12"/>
      <color indexed="8"/>
      <name val="Arial"/>
      <family val="2"/>
    </font>
    <font>
      <b/>
      <sz val="9"/>
      <name val="Arial"/>
      <family val="2"/>
    </font>
    <font>
      <sz val="9"/>
      <color indexed="8"/>
      <name val="Lucida Calligraphy"/>
      <family val="4"/>
    </font>
    <font>
      <sz val="10"/>
      <name val="Lucida Calligraphy"/>
      <family val="4"/>
    </font>
    <font>
      <sz val="10"/>
      <color indexed="8"/>
      <name val="Lucida Calligraphy"/>
      <family val="4"/>
    </font>
    <font>
      <b/>
      <sz val="12"/>
      <color indexed="8"/>
      <name val="Arial"/>
      <family val="2"/>
    </font>
    <font>
      <b/>
      <sz val="16"/>
      <name val="Arial"/>
      <family val="2"/>
    </font>
    <font>
      <sz val="16"/>
      <name val="Arial"/>
      <family val="2"/>
    </font>
    <font>
      <i/>
      <sz val="10"/>
      <name val="Lucida Calligraphy"/>
      <family val="4"/>
    </font>
    <font>
      <i/>
      <sz val="11"/>
      <name val="Arial"/>
      <family val="2"/>
    </font>
    <font>
      <i/>
      <sz val="8"/>
      <name val="Arial"/>
      <family val="2"/>
    </font>
    <font>
      <i/>
      <sz val="8"/>
      <name val="Lucida Calligraphy"/>
      <family val="4"/>
    </font>
    <font>
      <i/>
      <sz val="9"/>
      <name val="Lucida Calligraphy"/>
      <family val="4"/>
    </font>
    <font>
      <i/>
      <sz val="12"/>
      <name val="Lucida Calligraphy"/>
      <family val="4"/>
    </font>
    <font>
      <sz val="12"/>
      <name val="Arial"/>
      <family val="2"/>
    </font>
    <font>
      <b/>
      <u val="single"/>
      <sz val="11"/>
      <color indexed="10"/>
      <name val="Arial"/>
      <family val="2"/>
    </font>
    <font>
      <sz val="11"/>
      <color indexed="10"/>
      <name val="Bookman Old Style"/>
      <family val="1"/>
    </font>
    <font>
      <b/>
      <u val="single"/>
      <sz val="14"/>
      <color indexed="10"/>
      <name val="Arial"/>
      <family val="2"/>
    </font>
    <font>
      <b/>
      <sz val="18"/>
      <color indexed="56"/>
      <name val="Bookman Old Style"/>
      <family val="1"/>
    </font>
    <font>
      <b/>
      <sz val="12"/>
      <color indexed="8"/>
      <name val="Bookman Old Style"/>
      <family val="1"/>
    </font>
    <font>
      <b/>
      <sz val="12"/>
      <color indexed="56"/>
      <name val="Bookman Old Style"/>
      <family val="1"/>
    </font>
    <font>
      <sz val="12"/>
      <color indexed="10"/>
      <name val="Arial"/>
      <family val="2"/>
    </font>
    <font>
      <b/>
      <u val="single"/>
      <sz val="18"/>
      <color indexed="10"/>
      <name val="Bookman Old Style"/>
      <family val="1"/>
    </font>
    <font>
      <b/>
      <sz val="8"/>
      <name val="Arial"/>
      <family val="2"/>
    </font>
    <font>
      <b/>
      <u val="single"/>
      <sz val="16"/>
      <color indexed="10"/>
      <name val="Arial"/>
      <family val="2"/>
    </font>
    <font>
      <b/>
      <sz val="10"/>
      <color indexed="10"/>
      <name val="Arial"/>
      <family val="2"/>
    </font>
    <font>
      <sz val="10"/>
      <color indexed="10"/>
      <name val="Arial"/>
      <family val="2"/>
    </font>
    <font>
      <b/>
      <sz val="12"/>
      <color indexed="10"/>
      <name val="Arial"/>
      <family val="2"/>
    </font>
    <font>
      <b/>
      <sz val="10"/>
      <color indexed="8"/>
      <name val="Calibri"/>
      <family val="2"/>
    </font>
    <font>
      <u val="single"/>
      <sz val="11"/>
      <color indexed="10"/>
      <name val="Arial"/>
      <family val="2"/>
    </font>
    <font>
      <u val="single"/>
      <sz val="11"/>
      <color indexed="8"/>
      <name val="Arial"/>
      <family val="2"/>
    </font>
    <font>
      <sz val="10"/>
      <color indexed="8"/>
      <name val="Times New Roman"/>
      <family val="1"/>
    </font>
    <font>
      <b/>
      <sz val="12"/>
      <color indexed="10"/>
      <name val="Bookman Old Style"/>
      <family val="1"/>
    </font>
    <font>
      <sz val="10"/>
      <name val="Times New Roman"/>
      <family val="1"/>
    </font>
    <font>
      <sz val="9"/>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0"/>
      <color indexed="36"/>
      <name val="Arial"/>
      <family val="2"/>
    </font>
    <font>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rgb="FF7030A0"/>
      <name val="Arial"/>
      <family val="2"/>
    </font>
    <font>
      <sz val="16"/>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1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tted"/>
    </border>
    <border>
      <left style="medium"/>
      <right style="medium"/>
      <top style="medium"/>
      <bottom style="medium"/>
    </border>
    <border>
      <left style="double"/>
      <right style="double"/>
      <top style="double"/>
      <bottom style="double"/>
    </border>
    <border>
      <left style="double"/>
      <right style="double"/>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style="double"/>
      <bottom style="double"/>
    </border>
    <border>
      <left style="double"/>
      <right style="medium"/>
      <top style="double"/>
      <bottom style="medium"/>
    </border>
    <border>
      <left>
        <color indexed="63"/>
      </left>
      <right/>
      <top style="thin">
        <color rgb="FF000000"/>
      </top>
      <bottom style="thin">
        <color rgb="FF000000"/>
      </bottom>
    </border>
    <border>
      <left>
        <color indexed="63"/>
      </left>
      <right/>
      <top style="thin">
        <color rgb="FF000000"/>
      </top>
      <bottom/>
    </border>
    <border>
      <left style="double"/>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double"/>
      <top style="double"/>
      <bottom style="medium"/>
    </border>
    <border>
      <left style="double"/>
      <right style="double"/>
      <top style="double"/>
      <bottom style="medium"/>
    </border>
    <border>
      <left style="medium"/>
      <right>
        <color indexed="63"/>
      </right>
      <top style="double"/>
      <bottom style="double"/>
    </border>
    <border>
      <left style="double"/>
      <right>
        <color indexed="63"/>
      </right>
      <top style="double"/>
      <bottom>
        <color indexed="63"/>
      </bottom>
    </border>
    <border>
      <left>
        <color indexed="63"/>
      </left>
      <right style="double"/>
      <top style="double"/>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5"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100" fillId="0" borderId="0">
      <alignment/>
      <protection/>
    </xf>
    <xf numFmtId="0" fontId="0"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13" fillId="27" borderId="8" applyNumberFormat="0" applyAlignment="0" applyProtection="0"/>
    <xf numFmtId="9" fontId="1" fillId="0" borderId="0" applyFont="0" applyFill="0" applyBorder="0" applyAlignment="0" applyProtection="0"/>
    <xf numFmtId="0" fontId="1" fillId="0" borderId="0">
      <alignment wrapText="1"/>
      <protection/>
    </xf>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733">
    <xf numFmtId="0" fontId="0" fillId="0" borderId="0" xfId="0" applyAlignment="1">
      <alignment/>
    </xf>
    <xf numFmtId="0" fontId="0" fillId="33" borderId="10" xfId="56" applyFill="1" applyBorder="1" applyProtection="1">
      <alignment/>
      <protection locked="0"/>
    </xf>
    <xf numFmtId="0" fontId="0" fillId="33" borderId="10" xfId="56" applyFill="1" applyBorder="1" applyAlignment="1" applyProtection="1">
      <alignment horizontal="center"/>
      <protection locked="0"/>
    </xf>
    <xf numFmtId="0" fontId="0" fillId="0" borderId="0" xfId="56" applyProtection="1">
      <alignment/>
      <protection locked="0"/>
    </xf>
    <xf numFmtId="0" fontId="7" fillId="34" borderId="10" xfId="56" applyFont="1" applyFill="1" applyBorder="1" applyAlignment="1" applyProtection="1">
      <alignment horizontal="center" vertical="center" wrapText="1" shrinkToFit="1"/>
      <protection/>
    </xf>
    <xf numFmtId="0" fontId="0" fillId="0" borderId="0" xfId="56" applyFont="1" applyBorder="1" applyAlignment="1" applyProtection="1">
      <alignment vertical="center"/>
      <protection hidden="1"/>
    </xf>
    <xf numFmtId="0" fontId="0" fillId="0" borderId="0" xfId="56">
      <alignment/>
      <protection/>
    </xf>
    <xf numFmtId="0" fontId="3" fillId="0" borderId="0" xfId="56" applyFont="1" applyAlignment="1">
      <alignment/>
      <protection/>
    </xf>
    <xf numFmtId="0" fontId="13" fillId="0" borderId="0" xfId="56" applyFont="1" applyAlignment="1">
      <alignment/>
      <protection/>
    </xf>
    <xf numFmtId="0" fontId="14" fillId="0" borderId="0" xfId="56" applyFont="1" applyAlignment="1">
      <alignment horizontal="right" vertical="center"/>
      <protection/>
    </xf>
    <xf numFmtId="0" fontId="14" fillId="0" borderId="0" xfId="56" applyFont="1" applyAlignment="1">
      <alignment horizontal="left"/>
      <protection/>
    </xf>
    <xf numFmtId="0" fontId="6" fillId="0" borderId="0" xfId="56" applyFont="1" applyAlignment="1">
      <alignment horizontal="right"/>
      <protection/>
    </xf>
    <xf numFmtId="0" fontId="0" fillId="0" borderId="0" xfId="56" applyAlignment="1">
      <alignment vertical="center"/>
      <protection/>
    </xf>
    <xf numFmtId="178" fontId="6" fillId="0" borderId="0" xfId="56" applyNumberFormat="1" applyFont="1" applyAlignment="1">
      <alignment horizontal="left" vertical="center"/>
      <protection/>
    </xf>
    <xf numFmtId="0" fontId="15" fillId="0" borderId="0" xfId="56" applyFont="1" applyAlignment="1">
      <alignment horizontal="center" vertical="center"/>
      <protection/>
    </xf>
    <xf numFmtId="0" fontId="15" fillId="0" borderId="0" xfId="56" applyFont="1">
      <alignment/>
      <protection/>
    </xf>
    <xf numFmtId="0" fontId="0" fillId="0" borderId="0" xfId="56" applyAlignment="1">
      <alignment horizontal="center" vertical="center"/>
      <protection/>
    </xf>
    <xf numFmtId="0" fontId="0" fillId="0" borderId="0" xfId="56" applyFont="1" applyAlignment="1">
      <alignment horizontal="right" vertical="top" wrapText="1"/>
      <protection/>
    </xf>
    <xf numFmtId="0" fontId="15" fillId="0" borderId="0" xfId="56" applyFont="1" applyAlignment="1">
      <alignment wrapText="1"/>
      <protection/>
    </xf>
    <xf numFmtId="0" fontId="15" fillId="0" borderId="0" xfId="56" applyFont="1" applyAlignment="1">
      <alignment horizontal="center" vertical="center" wrapText="1"/>
      <protection/>
    </xf>
    <xf numFmtId="0" fontId="15" fillId="0" borderId="0" xfId="56" applyFont="1" applyAlignment="1">
      <alignment horizontal="right"/>
      <protection/>
    </xf>
    <xf numFmtId="0" fontId="15" fillId="0" borderId="0" xfId="56" applyFont="1" applyAlignment="1">
      <alignment horizontal="left" indent="4"/>
      <protection/>
    </xf>
    <xf numFmtId="0" fontId="0" fillId="0" borderId="0" xfId="56" applyFont="1" applyAlignment="1">
      <alignment wrapText="1"/>
      <protection/>
    </xf>
    <xf numFmtId="0" fontId="0" fillId="0" borderId="0" xfId="56" applyFont="1" applyAlignment="1">
      <alignment vertical="center" wrapText="1"/>
      <protection/>
    </xf>
    <xf numFmtId="0" fontId="0" fillId="0" borderId="0" xfId="56" applyFont="1" applyAlignment="1">
      <alignment horizontal="left" wrapText="1"/>
      <protection/>
    </xf>
    <xf numFmtId="0" fontId="0" fillId="0" borderId="0" xfId="56" applyFont="1">
      <alignment/>
      <protection/>
    </xf>
    <xf numFmtId="0" fontId="17" fillId="0" borderId="0" xfId="56" applyFont="1" applyAlignment="1">
      <alignment horizontal="right" vertical="top"/>
      <protection/>
    </xf>
    <xf numFmtId="0" fontId="0" fillId="0" borderId="0" xfId="56" applyFont="1" applyAlignment="1">
      <alignment vertical="top" wrapText="1"/>
      <protection/>
    </xf>
    <xf numFmtId="0" fontId="0" fillId="0" borderId="0" xfId="56" applyFont="1" applyAlignment="1">
      <alignment horizontal="center"/>
      <protection/>
    </xf>
    <xf numFmtId="0" fontId="4" fillId="0" borderId="0" xfId="62" applyFont="1" applyBorder="1" applyAlignment="1" applyProtection="1">
      <alignment horizontal="right" vertical="top" indent="1"/>
      <protection hidden="1" locked="0"/>
    </xf>
    <xf numFmtId="0" fontId="4" fillId="0" borderId="0" xfId="62" applyFont="1" applyBorder="1" applyAlignment="1" applyProtection="1">
      <alignment vertical="top"/>
      <protection hidden="1" locked="0"/>
    </xf>
    <xf numFmtId="178" fontId="4" fillId="0" borderId="0" xfId="62" applyNumberFormat="1" applyFont="1" applyBorder="1" applyAlignment="1" applyProtection="1">
      <alignment horizontal="center" vertical="top"/>
      <protection hidden="1" locked="0"/>
    </xf>
    <xf numFmtId="0" fontId="0" fillId="0" borderId="0" xfId="56" applyAlignment="1" applyProtection="1">
      <alignment vertical="center"/>
      <protection locked="0"/>
    </xf>
    <xf numFmtId="0" fontId="4" fillId="0" borderId="0" xfId="62" applyFont="1" applyBorder="1" applyAlignment="1" applyProtection="1">
      <alignment horizontal="left" vertical="top"/>
      <protection hidden="1" locked="0"/>
    </xf>
    <xf numFmtId="0" fontId="0" fillId="0" borderId="0" xfId="56" applyFont="1" applyBorder="1" applyAlignment="1" applyProtection="1">
      <alignment vertical="top"/>
      <protection hidden="1" locked="0"/>
    </xf>
    <xf numFmtId="0" fontId="4" fillId="0" borderId="0" xfId="62" applyFont="1" applyBorder="1" applyAlignment="1" applyProtection="1">
      <alignment horizontal="center" vertical="top"/>
      <protection hidden="1" locked="0"/>
    </xf>
    <xf numFmtId="0" fontId="4" fillId="0" borderId="0" xfId="62" applyFont="1" applyBorder="1" applyAlignment="1" applyProtection="1">
      <alignment horizontal="center" vertical="top" wrapText="1"/>
      <protection hidden="1" locked="0"/>
    </xf>
    <xf numFmtId="0" fontId="0" fillId="0" borderId="0" xfId="56" applyBorder="1" applyAlignment="1" applyProtection="1">
      <alignment vertical="top"/>
      <protection hidden="1" locked="0"/>
    </xf>
    <xf numFmtId="0" fontId="0" fillId="0" borderId="0" xfId="56" applyBorder="1" applyAlignment="1" applyProtection="1">
      <alignment horizontal="center" vertical="top"/>
      <protection hidden="1" locked="0"/>
    </xf>
    <xf numFmtId="0" fontId="20" fillId="0" borderId="0" xfId="62" applyNumberFormat="1" applyFont="1" applyBorder="1" applyAlignment="1" applyProtection="1">
      <alignment horizontal="center" vertical="top"/>
      <protection hidden="1" locked="0"/>
    </xf>
    <xf numFmtId="0" fontId="4" fillId="0" borderId="0" xfId="62" applyNumberFormat="1" applyFont="1" applyBorder="1" applyAlignment="1" applyProtection="1">
      <alignment horizontal="center" vertical="top"/>
      <protection hidden="1" locked="0"/>
    </xf>
    <xf numFmtId="0" fontId="4" fillId="0" borderId="0" xfId="62" applyFont="1" applyBorder="1" applyAlignment="1" applyProtection="1">
      <alignment horizontal="center" vertical="center"/>
      <protection hidden="1" locked="0"/>
    </xf>
    <xf numFmtId="0" fontId="4" fillId="0" borderId="0" xfId="62" applyFont="1" applyBorder="1" applyAlignment="1" applyProtection="1">
      <alignment vertical="center"/>
      <protection hidden="1" locked="0"/>
    </xf>
    <xf numFmtId="178" fontId="4" fillId="0" borderId="0" xfId="62" applyNumberFormat="1" applyFont="1" applyBorder="1" applyAlignment="1" applyProtection="1">
      <alignment horizontal="center" vertical="center"/>
      <protection hidden="1" locked="0"/>
    </xf>
    <xf numFmtId="0" fontId="0" fillId="0" borderId="0" xfId="56" applyFont="1" applyAlignment="1">
      <alignment horizontal="center" vertical="center"/>
      <protection/>
    </xf>
    <xf numFmtId="0" fontId="4" fillId="0" borderId="0" xfId="62" applyFont="1" applyBorder="1" applyAlignment="1">
      <alignment horizontal="left" vertical="center"/>
      <protection/>
    </xf>
    <xf numFmtId="0" fontId="4" fillId="0" borderId="0" xfId="62" applyFont="1" applyBorder="1" applyAlignment="1">
      <alignment horizontal="center" vertical="center"/>
      <protection/>
    </xf>
    <xf numFmtId="0" fontId="0" fillId="0" borderId="0" xfId="56" applyFont="1" applyAlignment="1">
      <alignment horizontal="center" vertical="top"/>
      <protection/>
    </xf>
    <xf numFmtId="0" fontId="0" fillId="0" borderId="0" xfId="56" applyFont="1" applyAlignment="1">
      <alignment horizontal="left" vertical="center"/>
      <protection/>
    </xf>
    <xf numFmtId="0" fontId="15" fillId="0" borderId="0" xfId="56" applyFont="1" applyAlignment="1">
      <alignment horizontal="left" vertical="center"/>
      <protection/>
    </xf>
    <xf numFmtId="0" fontId="21" fillId="35" borderId="0" xfId="56" applyFont="1" applyFill="1" applyBorder="1" applyAlignment="1" applyProtection="1">
      <alignment horizontal="center" wrapText="1"/>
      <protection hidden="1"/>
    </xf>
    <xf numFmtId="14" fontId="0" fillId="0" borderId="0" xfId="56" applyNumberFormat="1" applyProtection="1">
      <alignment/>
      <protection hidden="1" locked="0"/>
    </xf>
    <xf numFmtId="0" fontId="0" fillId="0" borderId="0" xfId="56" applyProtection="1">
      <alignment/>
      <protection hidden="1" locked="0"/>
    </xf>
    <xf numFmtId="178" fontId="0" fillId="0" borderId="0" xfId="56" applyNumberFormat="1" applyProtection="1">
      <alignment/>
      <protection hidden="1" locked="0"/>
    </xf>
    <xf numFmtId="0" fontId="22" fillId="36" borderId="10" xfId="56" applyFont="1" applyFill="1" applyBorder="1" applyAlignment="1" applyProtection="1">
      <alignment wrapText="1"/>
      <protection hidden="1"/>
    </xf>
    <xf numFmtId="0" fontId="22" fillId="36" borderId="10" xfId="56" applyFont="1" applyFill="1" applyBorder="1" applyAlignment="1" applyProtection="1">
      <alignment horizontal="center" vertical="center" wrapText="1"/>
      <protection hidden="1"/>
    </xf>
    <xf numFmtId="0" fontId="22" fillId="36" borderId="10" xfId="56" applyFont="1" applyFill="1" applyBorder="1" applyAlignment="1" applyProtection="1">
      <alignment horizontal="center" wrapText="1"/>
      <protection hidden="1"/>
    </xf>
    <xf numFmtId="0" fontId="22" fillId="36" borderId="11" xfId="56" applyFont="1" applyFill="1" applyBorder="1" applyAlignment="1" applyProtection="1">
      <alignment horizontal="center" wrapText="1"/>
      <protection hidden="1"/>
    </xf>
    <xf numFmtId="14" fontId="22" fillId="36" borderId="10" xfId="56" applyNumberFormat="1" applyFont="1" applyFill="1" applyBorder="1" applyAlignment="1" applyProtection="1">
      <alignment horizontal="center" wrapText="1"/>
      <protection hidden="1"/>
    </xf>
    <xf numFmtId="0" fontId="0" fillId="0" borderId="10" xfId="56" applyFont="1" applyBorder="1" applyAlignment="1" applyProtection="1">
      <alignment wrapText="1"/>
      <protection/>
    </xf>
    <xf numFmtId="0" fontId="0" fillId="0" borderId="10" xfId="56" applyBorder="1" applyAlignment="1" applyProtection="1">
      <alignment wrapText="1"/>
      <protection/>
    </xf>
    <xf numFmtId="0" fontId="0" fillId="0" borderId="0" xfId="56" applyFont="1" applyAlignment="1" applyProtection="1">
      <alignment wrapText="1"/>
      <protection hidden="1" locked="0"/>
    </xf>
    <xf numFmtId="178" fontId="12" fillId="36" borderId="10" xfId="56" applyNumberFormat="1" applyFont="1" applyFill="1" applyBorder="1" applyAlignment="1" applyProtection="1">
      <alignment vertical="center"/>
      <protection hidden="1" locked="0"/>
    </xf>
    <xf numFmtId="178" fontId="12" fillId="36" borderId="0" xfId="56" applyNumberFormat="1" applyFont="1" applyFill="1" applyBorder="1" applyAlignment="1" applyProtection="1">
      <alignment vertical="center"/>
      <protection hidden="1" locked="0"/>
    </xf>
    <xf numFmtId="0" fontId="12" fillId="36" borderId="10" xfId="56" applyFont="1" applyFill="1" applyBorder="1" applyAlignment="1" applyProtection="1">
      <alignment horizontal="center" vertical="center"/>
      <protection hidden="1" locked="0"/>
    </xf>
    <xf numFmtId="178" fontId="22" fillId="36" borderId="10" xfId="56" applyNumberFormat="1" applyFont="1" applyFill="1" applyBorder="1" applyAlignment="1" applyProtection="1">
      <alignment vertical="center"/>
      <protection hidden="1" locked="0"/>
    </xf>
    <xf numFmtId="14" fontId="22" fillId="36" borderId="10" xfId="56" applyNumberFormat="1" applyFont="1" applyFill="1" applyBorder="1" applyAlignment="1" applyProtection="1">
      <alignment horizontal="center" vertical="center"/>
      <protection hidden="1" locked="0"/>
    </xf>
    <xf numFmtId="0" fontId="12" fillId="36" borderId="10" xfId="56" applyFont="1" applyFill="1" applyBorder="1" applyAlignment="1" applyProtection="1">
      <alignment vertical="center"/>
      <protection hidden="1" locked="0"/>
    </xf>
    <xf numFmtId="0" fontId="12" fillId="36" borderId="10" xfId="56" applyNumberFormat="1" applyFont="1" applyFill="1" applyBorder="1" applyAlignment="1" applyProtection="1">
      <alignment vertical="center"/>
      <protection hidden="1" locked="0"/>
    </xf>
    <xf numFmtId="0" fontId="12" fillId="36" borderId="11" xfId="56" applyNumberFormat="1" applyFont="1" applyFill="1" applyBorder="1" applyAlignment="1" applyProtection="1">
      <alignment vertical="center"/>
      <protection hidden="1" locked="0"/>
    </xf>
    <xf numFmtId="0" fontId="0" fillId="0" borderId="10" xfId="56" applyFont="1" applyBorder="1" applyProtection="1">
      <alignment/>
      <protection/>
    </xf>
    <xf numFmtId="0" fontId="0" fillId="0" borderId="10" xfId="56" applyBorder="1" applyProtection="1">
      <alignment/>
      <protection/>
    </xf>
    <xf numFmtId="0" fontId="0" fillId="37" borderId="10" xfId="56" applyFill="1" applyBorder="1" applyProtection="1">
      <alignment/>
      <protection/>
    </xf>
    <xf numFmtId="0" fontId="0" fillId="0" borderId="0" xfId="56" applyAlignment="1" applyProtection="1">
      <alignment vertical="center"/>
      <protection hidden="1" locked="0"/>
    </xf>
    <xf numFmtId="178" fontId="0" fillId="0" borderId="0" xfId="56" applyNumberFormat="1" applyAlignment="1" applyProtection="1">
      <alignment vertical="center"/>
      <protection hidden="1" locked="0"/>
    </xf>
    <xf numFmtId="0" fontId="12" fillId="36" borderId="0" xfId="56" applyNumberFormat="1" applyFont="1" applyFill="1" applyBorder="1" applyAlignment="1" applyProtection="1">
      <alignment vertical="center"/>
      <protection hidden="1" locked="0"/>
    </xf>
    <xf numFmtId="178" fontId="22" fillId="36" borderId="10" xfId="56" applyNumberFormat="1" applyFont="1" applyFill="1" applyBorder="1" applyAlignment="1" applyProtection="1">
      <alignment horizontal="center" vertical="center"/>
      <protection hidden="1" locked="0"/>
    </xf>
    <xf numFmtId="0" fontId="0" fillId="0" borderId="0" xfId="56" applyAlignment="1" applyProtection="1">
      <alignment horizontal="center"/>
      <protection hidden="1" locked="0"/>
    </xf>
    <xf numFmtId="0" fontId="4" fillId="33" borderId="0" xfId="56" applyFont="1" applyFill="1" applyProtection="1">
      <alignment/>
      <protection hidden="1" locked="0"/>
    </xf>
    <xf numFmtId="0" fontId="24" fillId="33" borderId="12" xfId="56" applyFont="1" applyFill="1" applyBorder="1" applyAlignment="1" applyProtection="1">
      <alignment horizontal="center" vertical="center" shrinkToFit="1"/>
      <protection hidden="1" locked="0"/>
    </xf>
    <xf numFmtId="0" fontId="25" fillId="33" borderId="10" xfId="56" applyFont="1" applyFill="1" applyBorder="1" applyAlignment="1" applyProtection="1">
      <alignment horizontal="center" vertical="center" wrapText="1"/>
      <protection hidden="1" locked="0"/>
    </xf>
    <xf numFmtId="0" fontId="25" fillId="33" borderId="13" xfId="56" applyFont="1" applyFill="1" applyBorder="1" applyAlignment="1" applyProtection="1">
      <alignment horizontal="center" vertical="center" wrapText="1"/>
      <protection hidden="1" locked="0"/>
    </xf>
    <xf numFmtId="0" fontId="25" fillId="33" borderId="14" xfId="56" applyFont="1" applyFill="1" applyBorder="1" applyAlignment="1" applyProtection="1">
      <alignment horizontal="center" vertical="center" wrapText="1"/>
      <protection hidden="1" locked="0"/>
    </xf>
    <xf numFmtId="0" fontId="25" fillId="33" borderId="0" xfId="56" applyFont="1" applyFill="1" applyAlignment="1" applyProtection="1">
      <alignment horizontal="center" vertical="center" wrapText="1"/>
      <protection hidden="1" locked="0"/>
    </xf>
    <xf numFmtId="178" fontId="18" fillId="33" borderId="10" xfId="56" applyNumberFormat="1" applyFont="1" applyFill="1" applyBorder="1" applyAlignment="1" applyProtection="1">
      <alignment horizontal="right" vertical="center"/>
      <protection hidden="1" locked="0"/>
    </xf>
    <xf numFmtId="1" fontId="18" fillId="33" borderId="15" xfId="56" applyNumberFormat="1" applyFont="1" applyFill="1" applyBorder="1" applyAlignment="1" applyProtection="1">
      <alignment horizontal="right" vertical="center" wrapText="1"/>
      <protection hidden="1" locked="0"/>
    </xf>
    <xf numFmtId="1" fontId="18" fillId="33" borderId="10" xfId="56" applyNumberFormat="1" applyFont="1" applyFill="1" applyBorder="1" applyAlignment="1" applyProtection="1">
      <alignment horizontal="right" vertical="center" wrapText="1"/>
      <protection hidden="1" locked="0"/>
    </xf>
    <xf numFmtId="1" fontId="18" fillId="33" borderId="10" xfId="56" applyNumberFormat="1" applyFont="1" applyFill="1" applyBorder="1" applyAlignment="1" applyProtection="1">
      <alignment horizontal="right" vertical="center"/>
      <protection hidden="1" locked="0"/>
    </xf>
    <xf numFmtId="13" fontId="18" fillId="33" borderId="10" xfId="56" applyNumberFormat="1" applyFont="1" applyFill="1" applyBorder="1" applyAlignment="1" applyProtection="1">
      <alignment horizontal="right" vertical="center" wrapText="1"/>
      <protection hidden="1" locked="0"/>
    </xf>
    <xf numFmtId="0" fontId="18" fillId="33" borderId="10" xfId="56" applyFont="1" applyFill="1" applyBorder="1" applyAlignment="1" applyProtection="1">
      <alignment horizontal="right" vertical="center" wrapText="1"/>
      <protection hidden="1" locked="0"/>
    </xf>
    <xf numFmtId="0" fontId="18" fillId="33" borderId="0" xfId="56" applyNumberFormat="1" applyFont="1" applyFill="1" applyAlignment="1" applyProtection="1">
      <alignment horizontal="right" vertical="center" wrapText="1"/>
      <protection hidden="1" locked="0"/>
    </xf>
    <xf numFmtId="0" fontId="18" fillId="33" borderId="0" xfId="56" applyFont="1" applyFill="1" applyAlignment="1" applyProtection="1">
      <alignment horizontal="right" vertical="center" wrapText="1"/>
      <protection hidden="1" locked="0"/>
    </xf>
    <xf numFmtId="179" fontId="18" fillId="33" borderId="10" xfId="56" applyNumberFormat="1" applyFont="1" applyFill="1" applyBorder="1" applyAlignment="1" applyProtection="1">
      <alignment horizontal="right" vertical="center"/>
      <protection hidden="1" locked="0"/>
    </xf>
    <xf numFmtId="0" fontId="18" fillId="33" borderId="0" xfId="56" applyFont="1" applyFill="1" applyAlignment="1" applyProtection="1">
      <alignment horizontal="right" vertical="center"/>
      <protection hidden="1" locked="0"/>
    </xf>
    <xf numFmtId="1" fontId="26" fillId="33" borderId="10" xfId="56" applyNumberFormat="1" applyFont="1" applyFill="1" applyBorder="1" applyAlignment="1" applyProtection="1">
      <alignment horizontal="right" vertical="center" wrapText="1"/>
      <protection hidden="1" locked="0"/>
    </xf>
    <xf numFmtId="0" fontId="26" fillId="33" borderId="10" xfId="56" applyFont="1" applyFill="1" applyBorder="1" applyAlignment="1" applyProtection="1">
      <alignment horizontal="center" vertical="center" wrapText="1"/>
      <protection hidden="1" locked="0"/>
    </xf>
    <xf numFmtId="0" fontId="26" fillId="33" borderId="0" xfId="56" applyFont="1" applyFill="1" applyProtection="1">
      <alignment/>
      <protection hidden="1" locked="0"/>
    </xf>
    <xf numFmtId="0" fontId="26" fillId="33" borderId="0" xfId="56" applyFont="1" applyFill="1" applyBorder="1" applyAlignment="1" applyProtection="1">
      <alignment horizontal="center" vertical="center" wrapText="1"/>
      <protection hidden="1" locked="0"/>
    </xf>
    <xf numFmtId="0" fontId="26" fillId="33" borderId="16" xfId="56" applyFont="1" applyFill="1" applyBorder="1" applyAlignment="1" applyProtection="1">
      <alignment horizontal="center" vertical="center" wrapText="1"/>
      <protection hidden="1" locked="0"/>
    </xf>
    <xf numFmtId="1" fontId="26" fillId="33" borderId="0" xfId="56" applyNumberFormat="1" applyFont="1" applyFill="1" applyBorder="1" applyAlignment="1" applyProtection="1">
      <alignment horizontal="center" vertical="center" wrapText="1"/>
      <protection hidden="1" locked="0"/>
    </xf>
    <xf numFmtId="0" fontId="26" fillId="33" borderId="0" xfId="56" applyFont="1" applyFill="1" applyBorder="1" applyProtection="1">
      <alignment/>
      <protection hidden="1" locked="0"/>
    </xf>
    <xf numFmtId="0" fontId="18" fillId="33" borderId="0" xfId="56" applyFont="1" applyFill="1" applyProtection="1">
      <alignment/>
      <protection hidden="1" locked="0"/>
    </xf>
    <xf numFmtId="0" fontId="4" fillId="33" borderId="16" xfId="56" applyFont="1" applyFill="1" applyBorder="1" applyAlignment="1" applyProtection="1">
      <alignment horizontal="center" vertical="center"/>
      <protection hidden="1" locked="0"/>
    </xf>
    <xf numFmtId="0" fontId="4" fillId="33" borderId="0" xfId="56" applyFont="1" applyFill="1" applyBorder="1" applyAlignment="1" applyProtection="1">
      <alignment horizontal="center" vertical="center"/>
      <protection hidden="1" locked="0"/>
    </xf>
    <xf numFmtId="0" fontId="0" fillId="0" borderId="0" xfId="56" applyAlignment="1" applyProtection="1">
      <alignment vertical="center"/>
      <protection hidden="1"/>
    </xf>
    <xf numFmtId="0" fontId="28" fillId="0" borderId="0" xfId="56" applyFont="1" applyAlignment="1" applyProtection="1">
      <alignment horizontal="center" vertical="center"/>
      <protection hidden="1"/>
    </xf>
    <xf numFmtId="0" fontId="28" fillId="0" borderId="0" xfId="56" applyFont="1" applyAlignment="1" applyProtection="1">
      <alignment vertical="center"/>
      <protection hidden="1"/>
    </xf>
    <xf numFmtId="0" fontId="29" fillId="0" borderId="12" xfId="56" applyFont="1" applyBorder="1" applyAlignment="1" applyProtection="1">
      <alignment vertical="center" wrapText="1"/>
      <protection hidden="1"/>
    </xf>
    <xf numFmtId="181" fontId="30" fillId="0" borderId="0" xfId="56" applyNumberFormat="1" applyFont="1" applyBorder="1" applyAlignment="1" applyProtection="1">
      <alignment vertical="center"/>
      <protection hidden="1"/>
    </xf>
    <xf numFmtId="182" fontId="31" fillId="0" borderId="0" xfId="56" applyNumberFormat="1" applyFont="1" applyBorder="1" applyAlignment="1" applyProtection="1">
      <alignment horizontal="left" vertical="center"/>
      <protection hidden="1"/>
    </xf>
    <xf numFmtId="0" fontId="0" fillId="0" borderId="17" xfId="56" applyBorder="1" applyAlignment="1" applyProtection="1">
      <alignment vertical="center"/>
      <protection hidden="1"/>
    </xf>
    <xf numFmtId="0" fontId="6" fillId="0" borderId="0" xfId="56" applyFont="1" applyBorder="1" applyAlignment="1" applyProtection="1">
      <alignment horizontal="center" vertical="center"/>
      <protection hidden="1"/>
    </xf>
    <xf numFmtId="0" fontId="0" fillId="0" borderId="0" xfId="56" applyAlignment="1" applyProtection="1">
      <alignment horizontal="center" vertical="center"/>
      <protection hidden="1"/>
    </xf>
    <xf numFmtId="0" fontId="0" fillId="0" borderId="18" xfId="56" applyBorder="1" applyAlignment="1" applyProtection="1">
      <alignment vertical="center"/>
      <protection hidden="1"/>
    </xf>
    <xf numFmtId="0" fontId="0" fillId="0" borderId="0" xfId="56" applyBorder="1" applyAlignment="1" applyProtection="1">
      <alignment horizontal="center" vertical="center"/>
      <protection hidden="1"/>
    </xf>
    <xf numFmtId="0" fontId="0" fillId="0" borderId="19" xfId="56" applyBorder="1" applyAlignment="1" applyProtection="1">
      <alignment vertical="center"/>
      <protection hidden="1"/>
    </xf>
    <xf numFmtId="0" fontId="0" fillId="0" borderId="10" xfId="56" applyFont="1" applyBorder="1" applyAlignment="1" applyProtection="1">
      <alignment horizontal="center" vertical="center"/>
      <protection hidden="1" locked="0"/>
    </xf>
    <xf numFmtId="0" fontId="0" fillId="0" borderId="11" xfId="56" applyFont="1" applyBorder="1" applyAlignment="1" applyProtection="1">
      <alignment horizontal="center" vertical="center"/>
      <protection hidden="1" locked="0"/>
    </xf>
    <xf numFmtId="0" fontId="0" fillId="0" borderId="0" xfId="56" applyAlignment="1" applyProtection="1">
      <alignment horizontal="left" vertical="center"/>
      <protection hidden="1"/>
    </xf>
    <xf numFmtId="0" fontId="0" fillId="0" borderId="0" xfId="56" applyFont="1" applyAlignment="1" applyProtection="1">
      <alignment horizontal="left" vertical="center"/>
      <protection hidden="1"/>
    </xf>
    <xf numFmtId="0" fontId="0" fillId="0" borderId="0" xfId="56" applyFont="1" applyBorder="1" applyAlignment="1" applyProtection="1">
      <alignment horizontal="center" vertical="center"/>
      <protection hidden="1"/>
    </xf>
    <xf numFmtId="0" fontId="0" fillId="0" borderId="20" xfId="56" applyBorder="1" applyAlignment="1" applyProtection="1">
      <alignment vertical="center"/>
      <protection hidden="1"/>
    </xf>
    <xf numFmtId="0" fontId="0" fillId="0" borderId="12" xfId="56" applyBorder="1" applyAlignment="1" applyProtection="1">
      <alignment horizontal="center" vertical="center"/>
      <protection hidden="1"/>
    </xf>
    <xf numFmtId="0" fontId="0" fillId="0" borderId="21" xfId="56" applyBorder="1" applyAlignment="1" applyProtection="1">
      <alignment vertical="center"/>
      <protection hidden="1"/>
    </xf>
    <xf numFmtId="0" fontId="0" fillId="0" borderId="0" xfId="56" applyFont="1" applyBorder="1" applyAlignment="1" applyProtection="1">
      <alignment horizontal="center"/>
      <protection hidden="1"/>
    </xf>
    <xf numFmtId="0" fontId="0" fillId="0" borderId="0" xfId="56" applyAlignment="1" applyProtection="1">
      <alignment horizontal="center"/>
      <protection hidden="1"/>
    </xf>
    <xf numFmtId="0" fontId="0" fillId="0" borderId="0" xfId="56" applyAlignment="1" applyProtection="1">
      <alignment/>
      <protection hidden="1"/>
    </xf>
    <xf numFmtId="2" fontId="19" fillId="0" borderId="0" xfId="56" applyNumberFormat="1" applyFont="1" applyAlignment="1" applyProtection="1">
      <alignment horizontal="left" vertical="center" wrapText="1"/>
      <protection hidden="1"/>
    </xf>
    <xf numFmtId="0" fontId="19" fillId="0" borderId="0" xfId="56" applyFont="1" applyAlignment="1" applyProtection="1">
      <alignment horizontal="left" vertical="center" wrapText="1"/>
      <protection hidden="1"/>
    </xf>
    <xf numFmtId="49" fontId="0" fillId="0" borderId="0" xfId="56" applyNumberFormat="1" applyAlignment="1" applyProtection="1">
      <alignment vertical="center"/>
      <protection hidden="1"/>
    </xf>
    <xf numFmtId="0" fontId="31" fillId="0" borderId="0" xfId="56" applyFont="1" applyBorder="1" applyAlignment="1" applyProtection="1">
      <alignment horizontal="right" vertical="center"/>
      <protection hidden="1"/>
    </xf>
    <xf numFmtId="0" fontId="36" fillId="0" borderId="0" xfId="56" applyFont="1" applyBorder="1" applyAlignment="1" applyProtection="1">
      <alignment vertical="center"/>
      <protection hidden="1"/>
    </xf>
    <xf numFmtId="0" fontId="0" fillId="0" borderId="0" xfId="56" applyBorder="1" applyAlignment="1" applyProtection="1">
      <alignment vertical="center"/>
      <protection hidden="1"/>
    </xf>
    <xf numFmtId="0" fontId="0" fillId="0" borderId="16" xfId="56" applyBorder="1" applyAlignment="1" applyProtection="1">
      <alignment vertical="center"/>
      <protection hidden="1"/>
    </xf>
    <xf numFmtId="0" fontId="0" fillId="0" borderId="22" xfId="56" applyBorder="1" applyAlignment="1" applyProtection="1">
      <alignment horizontal="center" vertical="center"/>
      <protection hidden="1"/>
    </xf>
    <xf numFmtId="0" fontId="6" fillId="0" borderId="16" xfId="56" applyFont="1" applyFill="1" applyBorder="1" applyAlignment="1" applyProtection="1">
      <alignment vertical="center"/>
      <protection hidden="1"/>
    </xf>
    <xf numFmtId="0" fontId="0" fillId="0" borderId="0" xfId="56" applyFill="1" applyBorder="1" applyAlignment="1" applyProtection="1">
      <alignment horizontal="left" vertical="center"/>
      <protection hidden="1"/>
    </xf>
    <xf numFmtId="0" fontId="0" fillId="0" borderId="18" xfId="56" applyFont="1" applyBorder="1" applyAlignment="1" applyProtection="1">
      <alignment horizontal="center" vertical="center"/>
      <protection hidden="1"/>
    </xf>
    <xf numFmtId="0" fontId="0" fillId="0" borderId="19" xfId="56" applyFont="1" applyBorder="1" applyAlignment="1" applyProtection="1">
      <alignment horizontal="center" vertical="center"/>
      <protection hidden="1"/>
    </xf>
    <xf numFmtId="0" fontId="0" fillId="0" borderId="18" xfId="56" applyBorder="1" applyAlignment="1" applyProtection="1">
      <alignment horizontal="center" vertical="center"/>
      <protection hidden="1"/>
    </xf>
    <xf numFmtId="0" fontId="0" fillId="0" borderId="0" xfId="56" applyBorder="1" applyAlignment="1" applyProtection="1">
      <alignment horizontal="left" vertical="center"/>
      <protection hidden="1"/>
    </xf>
    <xf numFmtId="2" fontId="0" fillId="0" borderId="0" xfId="56" applyNumberFormat="1" applyBorder="1" applyAlignment="1" applyProtection="1">
      <alignment horizontal="right" vertical="center" indent="1"/>
      <protection hidden="1" locked="0"/>
    </xf>
    <xf numFmtId="1" fontId="0" fillId="0" borderId="0" xfId="56" applyNumberFormat="1" applyAlignment="1" applyProtection="1">
      <alignment vertical="center"/>
      <protection hidden="1"/>
    </xf>
    <xf numFmtId="0" fontId="0" fillId="0" borderId="0" xfId="56" applyFont="1" applyAlignment="1" applyProtection="1">
      <alignment horizontal="center" vertical="center"/>
      <protection hidden="1"/>
    </xf>
    <xf numFmtId="0" fontId="0" fillId="0" borderId="0" xfId="56" applyNumberFormat="1" applyAlignment="1" applyProtection="1">
      <alignment vertical="center"/>
      <protection hidden="1"/>
    </xf>
    <xf numFmtId="0" fontId="0" fillId="0" borderId="0" xfId="56" applyBorder="1" applyAlignment="1" applyProtection="1">
      <alignment horizontal="center" vertical="center"/>
      <protection hidden="1" locked="0"/>
    </xf>
    <xf numFmtId="0" fontId="0" fillId="0" borderId="18" xfId="56" applyFill="1" applyBorder="1" applyAlignment="1" applyProtection="1">
      <alignment horizontal="center" vertical="center" wrapText="1"/>
      <protection hidden="1"/>
    </xf>
    <xf numFmtId="0" fontId="0" fillId="0" borderId="0" xfId="56" applyFill="1" applyBorder="1" applyAlignment="1" applyProtection="1">
      <alignment horizontal="left" vertical="center" wrapText="1"/>
      <protection hidden="1"/>
    </xf>
    <xf numFmtId="0" fontId="0" fillId="0" borderId="0" xfId="56" applyFill="1" applyBorder="1" applyAlignment="1" applyProtection="1">
      <alignment horizontal="center" vertical="center" wrapText="1"/>
      <protection hidden="1"/>
    </xf>
    <xf numFmtId="0" fontId="0" fillId="0" borderId="12" xfId="56" applyBorder="1" applyAlignment="1" applyProtection="1">
      <alignment vertical="center"/>
      <protection hidden="1"/>
    </xf>
    <xf numFmtId="0" fontId="0" fillId="0" borderId="21" xfId="56" applyBorder="1" applyAlignment="1" applyProtection="1">
      <alignment horizontal="center" vertical="center"/>
      <protection hidden="1"/>
    </xf>
    <xf numFmtId="0" fontId="0" fillId="0" borderId="0" xfId="56" applyFill="1" applyBorder="1" applyAlignment="1" applyProtection="1">
      <alignment vertical="center"/>
      <protection hidden="1"/>
    </xf>
    <xf numFmtId="0" fontId="0" fillId="0" borderId="10" xfId="56" applyFont="1" applyBorder="1" applyAlignment="1" applyProtection="1">
      <alignment horizontal="center" vertical="center"/>
      <protection hidden="1"/>
    </xf>
    <xf numFmtId="0" fontId="0" fillId="0" borderId="18" xfId="56" applyFont="1" applyBorder="1" applyAlignment="1" applyProtection="1">
      <alignment vertical="center"/>
      <protection hidden="1"/>
    </xf>
    <xf numFmtId="0" fontId="0" fillId="0" borderId="19" xfId="56" applyFont="1" applyBorder="1" applyAlignment="1" applyProtection="1">
      <alignment vertical="center"/>
      <protection hidden="1"/>
    </xf>
    <xf numFmtId="0" fontId="0" fillId="0" borderId="0" xfId="56" applyFont="1" applyAlignment="1" applyProtection="1">
      <alignment vertical="center"/>
      <protection hidden="1"/>
    </xf>
    <xf numFmtId="0" fontId="0" fillId="0" borderId="0" xfId="56" applyAlignment="1" applyProtection="1">
      <alignment horizontal="right" vertical="center"/>
      <protection hidden="1"/>
    </xf>
    <xf numFmtId="0" fontId="0" fillId="0" borderId="0" xfId="56" applyAlignment="1" applyProtection="1" quotePrefix="1">
      <alignment vertical="center"/>
      <protection hidden="1"/>
    </xf>
    <xf numFmtId="2" fontId="0" fillId="0" borderId="19" xfId="56" applyNumberFormat="1" applyBorder="1" applyAlignment="1" applyProtection="1">
      <alignment horizontal="right" vertical="center" indent="3"/>
      <protection hidden="1"/>
    </xf>
    <xf numFmtId="0" fontId="0" fillId="0" borderId="0" xfId="56" applyAlignment="1" applyProtection="1">
      <alignment horizontal="left" vertical="center" indent="5"/>
      <protection hidden="1" locked="0"/>
    </xf>
    <xf numFmtId="0" fontId="0" fillId="0" borderId="0" xfId="56" applyAlignment="1" applyProtection="1">
      <alignment horizontal="left" vertical="center" indent="6"/>
      <protection hidden="1" locked="0"/>
    </xf>
    <xf numFmtId="0" fontId="0" fillId="0" borderId="19" xfId="56" applyBorder="1" applyAlignment="1" applyProtection="1">
      <alignment horizontal="center" vertical="center"/>
      <protection hidden="1"/>
    </xf>
    <xf numFmtId="0" fontId="0" fillId="0" borderId="0" xfId="56" applyAlignment="1" applyProtection="1">
      <alignment horizontal="left" vertical="center" wrapText="1"/>
      <protection hidden="1"/>
    </xf>
    <xf numFmtId="2" fontId="0" fillId="0" borderId="0" xfId="56" applyNumberFormat="1" applyAlignment="1" applyProtection="1">
      <alignment horizontal="right" vertical="center" indent="1"/>
      <protection hidden="1" locked="0"/>
    </xf>
    <xf numFmtId="2" fontId="6" fillId="0" borderId="19" xfId="56" applyNumberFormat="1" applyFont="1" applyBorder="1" applyAlignment="1" applyProtection="1">
      <alignment horizontal="right" vertical="center" indent="3"/>
      <protection hidden="1"/>
    </xf>
    <xf numFmtId="0" fontId="0" fillId="0" borderId="18" xfId="56" applyBorder="1" applyAlignment="1" applyProtection="1">
      <alignment horizontal="left" vertical="center"/>
      <protection hidden="1"/>
    </xf>
    <xf numFmtId="2" fontId="6" fillId="0" borderId="23" xfId="56" applyNumberFormat="1" applyFont="1" applyBorder="1" applyAlignment="1" applyProtection="1">
      <alignment horizontal="right" vertical="center" indent="1"/>
      <protection hidden="1"/>
    </xf>
    <xf numFmtId="0" fontId="38" fillId="0" borderId="0" xfId="56" applyFont="1" applyAlignment="1" applyProtection="1">
      <alignment horizontal="center" vertical="center" textRotation="90"/>
      <protection hidden="1"/>
    </xf>
    <xf numFmtId="0" fontId="0" fillId="0" borderId="0" xfId="56" applyBorder="1" applyAlignment="1" applyProtection="1">
      <alignment horizontal="left" vertical="center" wrapText="1"/>
      <protection hidden="1"/>
    </xf>
    <xf numFmtId="0" fontId="0" fillId="0" borderId="19" xfId="56" applyBorder="1" applyAlignment="1" applyProtection="1">
      <alignment horizontal="left" vertical="center" wrapText="1"/>
      <protection hidden="1"/>
    </xf>
    <xf numFmtId="2" fontId="0" fillId="0" borderId="0" xfId="56" applyNumberFormat="1" applyBorder="1" applyAlignment="1" applyProtection="1">
      <alignment horizontal="right" vertical="center" indent="1"/>
      <protection hidden="1"/>
    </xf>
    <xf numFmtId="2" fontId="0" fillId="0" borderId="0" xfId="56" applyNumberFormat="1" applyAlignment="1" applyProtection="1">
      <alignment vertical="center"/>
      <protection hidden="1"/>
    </xf>
    <xf numFmtId="0" fontId="39" fillId="0" borderId="0" xfId="56" applyFont="1" applyBorder="1" applyAlignment="1" applyProtection="1">
      <alignment horizontal="center" vertical="top" wrapText="1"/>
      <protection hidden="1"/>
    </xf>
    <xf numFmtId="0" fontId="40" fillId="0" borderId="0" xfId="56" applyFont="1" applyBorder="1" applyAlignment="1" applyProtection="1">
      <alignment horizontal="center" vertical="center"/>
      <protection hidden="1"/>
    </xf>
    <xf numFmtId="0" fontId="0" fillId="0" borderId="0" xfId="56" applyAlignment="1" applyProtection="1">
      <alignment horizontal="center" vertical="center" wrapText="1"/>
      <protection hidden="1"/>
    </xf>
    <xf numFmtId="0" fontId="0" fillId="0" borderId="0" xfId="56" applyProtection="1">
      <alignment/>
      <protection hidden="1"/>
    </xf>
    <xf numFmtId="2" fontId="0" fillId="0" borderId="0" xfId="56" applyNumberFormat="1" applyProtection="1">
      <alignment/>
      <protection hidden="1"/>
    </xf>
    <xf numFmtId="0" fontId="42" fillId="0" borderId="0" xfId="56" applyFont="1" applyProtection="1">
      <alignment/>
      <protection hidden="1"/>
    </xf>
    <xf numFmtId="0" fontId="42" fillId="0" borderId="0" xfId="56" applyFont="1" applyAlignment="1" applyProtection="1">
      <alignment horizontal="center"/>
      <protection hidden="1"/>
    </xf>
    <xf numFmtId="0" fontId="0" fillId="0" borderId="12" xfId="56" applyBorder="1" applyProtection="1">
      <alignment/>
      <protection hidden="1"/>
    </xf>
    <xf numFmtId="0" fontId="0" fillId="0" borderId="0" xfId="56" applyFont="1" applyProtection="1">
      <alignment/>
      <protection hidden="1"/>
    </xf>
    <xf numFmtId="1" fontId="0" fillId="0" borderId="0" xfId="56" applyNumberFormat="1" applyAlignment="1" applyProtection="1">
      <alignment horizontal="left"/>
      <protection hidden="1"/>
    </xf>
    <xf numFmtId="0" fontId="32" fillId="0" borderId="12" xfId="56" applyFont="1" applyBorder="1" applyAlignment="1" applyProtection="1">
      <alignment horizontal="right"/>
      <protection hidden="1"/>
    </xf>
    <xf numFmtId="0" fontId="32" fillId="0" borderId="12" xfId="56" applyFont="1" applyBorder="1" applyAlignment="1" applyProtection="1">
      <alignment horizontal="left"/>
      <protection hidden="1"/>
    </xf>
    <xf numFmtId="0" fontId="32" fillId="0" borderId="12" xfId="56" applyFont="1" applyBorder="1" applyProtection="1">
      <alignment/>
      <protection hidden="1"/>
    </xf>
    <xf numFmtId="0" fontId="0" fillId="0" borderId="0" xfId="56" applyBorder="1" applyProtection="1">
      <alignment/>
      <protection hidden="1"/>
    </xf>
    <xf numFmtId="0" fontId="0" fillId="0" borderId="0" xfId="56" applyFont="1" applyProtection="1">
      <alignment/>
      <protection hidden="1" locked="0"/>
    </xf>
    <xf numFmtId="0" fontId="42" fillId="0" borderId="0" xfId="56" applyFont="1" applyProtection="1">
      <alignment/>
      <protection hidden="1" locked="0"/>
    </xf>
    <xf numFmtId="0" fontId="43" fillId="0" borderId="0" xfId="56" applyFont="1" applyProtection="1">
      <alignment/>
      <protection hidden="1" locked="0"/>
    </xf>
    <xf numFmtId="0" fontId="44" fillId="0" borderId="0" xfId="56" applyFont="1" applyBorder="1" applyAlignment="1" applyProtection="1">
      <alignment horizontal="center"/>
      <protection hidden="1"/>
    </xf>
    <xf numFmtId="0" fontId="6" fillId="0" borderId="0" xfId="56" applyFont="1" applyProtection="1">
      <alignment/>
      <protection hidden="1"/>
    </xf>
    <xf numFmtId="0" fontId="45" fillId="0" borderId="0" xfId="56" applyFont="1" applyProtection="1">
      <alignment/>
      <protection hidden="1"/>
    </xf>
    <xf numFmtId="0" fontId="0" fillId="0" borderId="0" xfId="56" applyFont="1" applyAlignment="1" applyProtection="1">
      <alignment shrinkToFit="1"/>
      <protection hidden="1"/>
    </xf>
    <xf numFmtId="1" fontId="0" fillId="0" borderId="0" xfId="56" applyNumberFormat="1" applyFont="1" applyProtection="1">
      <alignment/>
      <protection hidden="1"/>
    </xf>
    <xf numFmtId="0" fontId="6" fillId="0" borderId="0" xfId="56" applyFont="1" applyBorder="1" applyProtection="1">
      <alignment/>
      <protection hidden="1"/>
    </xf>
    <xf numFmtId="0" fontId="45" fillId="0" borderId="0" xfId="56" applyFont="1" applyBorder="1" applyAlignment="1" applyProtection="1">
      <alignment horizontal="center"/>
      <protection hidden="1"/>
    </xf>
    <xf numFmtId="0" fontId="45" fillId="0" borderId="24" xfId="56" applyFont="1" applyBorder="1" applyProtection="1">
      <alignment/>
      <protection hidden="1"/>
    </xf>
    <xf numFmtId="1" fontId="6" fillId="0" borderId="24" xfId="56" applyNumberFormat="1" applyFont="1" applyBorder="1" applyAlignment="1" applyProtection="1">
      <alignment horizontal="center"/>
      <protection hidden="1"/>
    </xf>
    <xf numFmtId="0" fontId="6" fillId="0" borderId="10" xfId="56" applyFont="1" applyBorder="1" applyAlignment="1" applyProtection="1">
      <alignment horizontal="center" shrinkToFit="1"/>
      <protection hidden="1"/>
    </xf>
    <xf numFmtId="0" fontId="6" fillId="0" borderId="0" xfId="56" applyFont="1" applyBorder="1" applyAlignment="1" applyProtection="1">
      <alignment horizontal="center" shrinkToFit="1"/>
      <protection hidden="1"/>
    </xf>
    <xf numFmtId="0" fontId="45" fillId="0" borderId="14" xfId="56" applyFont="1" applyBorder="1" applyProtection="1">
      <alignment/>
      <protection hidden="1"/>
    </xf>
    <xf numFmtId="0" fontId="45" fillId="0" borderId="20" xfId="56" applyFont="1" applyBorder="1" applyProtection="1">
      <alignment/>
      <protection hidden="1"/>
    </xf>
    <xf numFmtId="0" fontId="0" fillId="0" borderId="21" xfId="56" applyFont="1" applyBorder="1" applyAlignment="1" applyProtection="1">
      <alignment shrinkToFit="1"/>
      <protection hidden="1"/>
    </xf>
    <xf numFmtId="1" fontId="0" fillId="0" borderId="14" xfId="56" applyNumberFormat="1" applyFont="1" applyBorder="1" applyProtection="1">
      <alignment/>
      <protection hidden="1"/>
    </xf>
    <xf numFmtId="0" fontId="6" fillId="0" borderId="10" xfId="56" applyFont="1" applyBorder="1" applyAlignment="1" applyProtection="1">
      <alignment horizontal="center"/>
      <protection hidden="1"/>
    </xf>
    <xf numFmtId="0" fontId="6" fillId="0" borderId="0" xfId="56" applyFont="1" applyBorder="1" applyAlignment="1" applyProtection="1">
      <alignment horizontal="center"/>
      <protection hidden="1"/>
    </xf>
    <xf numFmtId="0" fontId="45" fillId="0" borderId="10" xfId="56" applyFont="1" applyBorder="1" applyAlignment="1" applyProtection="1">
      <alignment horizontal="left" vertical="center"/>
      <protection hidden="1"/>
    </xf>
    <xf numFmtId="49" fontId="4" fillId="0" borderId="10" xfId="56" applyNumberFormat="1" applyFont="1" applyBorder="1" applyAlignment="1" applyProtection="1">
      <alignment horizontal="center" vertical="center"/>
      <protection hidden="1"/>
    </xf>
    <xf numFmtId="0" fontId="0" fillId="0" borderId="10" xfId="56" applyFont="1" applyBorder="1" applyAlignment="1" applyProtection="1">
      <alignment horizontal="left" vertical="center" shrinkToFit="1"/>
      <protection hidden="1"/>
    </xf>
    <xf numFmtId="1" fontId="0" fillId="0" borderId="10" xfId="56" applyNumberFormat="1" applyFont="1" applyBorder="1" applyAlignment="1" applyProtection="1">
      <alignment horizontal="center" vertical="center"/>
      <protection hidden="1"/>
    </xf>
    <xf numFmtId="2" fontId="0" fillId="0" borderId="10" xfId="56" applyNumberFormat="1" applyBorder="1" applyAlignment="1" applyProtection="1">
      <alignment horizontal="right" vertical="center" indent="3"/>
      <protection hidden="1"/>
    </xf>
    <xf numFmtId="2" fontId="6" fillId="0" borderId="0" xfId="56" applyNumberFormat="1" applyFont="1" applyBorder="1" applyAlignment="1" applyProtection="1">
      <alignment horizontal="left" vertical="center"/>
      <protection hidden="1"/>
    </xf>
    <xf numFmtId="0" fontId="6" fillId="0" borderId="0" xfId="56" applyFont="1" applyAlignment="1" applyProtection="1">
      <alignment horizontal="left" vertical="center"/>
      <protection hidden="1"/>
    </xf>
    <xf numFmtId="0" fontId="6" fillId="0" borderId="10" xfId="56" applyFont="1" applyBorder="1" applyAlignment="1" applyProtection="1">
      <alignment vertical="center"/>
      <protection hidden="1"/>
    </xf>
    <xf numFmtId="0" fontId="4" fillId="33" borderId="10" xfId="56" applyNumberFormat="1" applyFont="1" applyFill="1" applyBorder="1" applyAlignment="1" applyProtection="1">
      <alignment horizontal="center" vertical="center"/>
      <protection hidden="1"/>
    </xf>
    <xf numFmtId="0" fontId="0" fillId="0" borderId="10" xfId="56" applyFont="1" applyBorder="1" applyAlignment="1" applyProtection="1">
      <alignment vertical="center" shrinkToFit="1"/>
      <protection hidden="1"/>
    </xf>
    <xf numFmtId="0" fontId="45" fillId="0" borderId="10" xfId="56" applyFont="1" applyBorder="1" applyAlignment="1" applyProtection="1">
      <alignment vertical="center"/>
      <protection hidden="1"/>
    </xf>
    <xf numFmtId="0" fontId="0" fillId="33" borderId="10" xfId="56" applyNumberFormat="1" applyFont="1" applyFill="1" applyBorder="1" applyAlignment="1" applyProtection="1">
      <alignment horizontal="center" vertical="center"/>
      <protection hidden="1"/>
    </xf>
    <xf numFmtId="0" fontId="4" fillId="33" borderId="10" xfId="56" applyNumberFormat="1" applyFont="1" applyFill="1" applyBorder="1" applyAlignment="1" applyProtection="1">
      <alignment horizontal="center"/>
      <protection hidden="1"/>
    </xf>
    <xf numFmtId="0" fontId="6" fillId="0" borderId="10" xfId="56" applyFont="1" applyBorder="1" applyProtection="1">
      <alignment/>
      <protection hidden="1"/>
    </xf>
    <xf numFmtId="1" fontId="0" fillId="0" borderId="10" xfId="56" applyNumberFormat="1" applyFont="1" applyBorder="1" applyAlignment="1" applyProtection="1">
      <alignment vertical="center"/>
      <protection hidden="1"/>
    </xf>
    <xf numFmtId="2" fontId="6" fillId="0" borderId="10" xfId="56" applyNumberFormat="1" applyFont="1" applyBorder="1" applyAlignment="1" applyProtection="1">
      <alignment horizontal="right" vertical="center" indent="3"/>
      <protection hidden="1"/>
    </xf>
    <xf numFmtId="2" fontId="6" fillId="0" borderId="0" xfId="56" applyNumberFormat="1" applyFont="1" applyBorder="1" applyAlignment="1" applyProtection="1">
      <alignment vertical="center"/>
      <protection hidden="1"/>
    </xf>
    <xf numFmtId="3" fontId="6" fillId="0" borderId="0" xfId="56" applyNumberFormat="1" applyFont="1" applyProtection="1">
      <alignment/>
      <protection hidden="1"/>
    </xf>
    <xf numFmtId="3" fontId="6" fillId="0" borderId="0" xfId="56" applyNumberFormat="1" applyFont="1" applyBorder="1" applyProtection="1">
      <alignment/>
      <protection hidden="1"/>
    </xf>
    <xf numFmtId="0" fontId="0" fillId="0" borderId="0" xfId="56" applyFont="1" applyAlignment="1" applyProtection="1">
      <alignment horizontal="right" shrinkToFit="1"/>
      <protection hidden="1"/>
    </xf>
    <xf numFmtId="1" fontId="0" fillId="0" borderId="0" xfId="56" applyNumberFormat="1" applyFont="1" applyAlignment="1" applyProtection="1">
      <alignment horizontal="right"/>
      <protection hidden="1"/>
    </xf>
    <xf numFmtId="2" fontId="6" fillId="0" borderId="0" xfId="56" applyNumberFormat="1" applyFont="1" applyBorder="1" applyAlignment="1" applyProtection="1">
      <alignment horizontal="left"/>
      <protection hidden="1"/>
    </xf>
    <xf numFmtId="0" fontId="45" fillId="0" borderId="0" xfId="56" applyFont="1" applyAlignment="1" applyProtection="1">
      <alignment/>
      <protection hidden="1"/>
    </xf>
    <xf numFmtId="0" fontId="18" fillId="0" borderId="0" xfId="56" applyFont="1">
      <alignment/>
      <protection/>
    </xf>
    <xf numFmtId="0" fontId="6" fillId="0" borderId="0" xfId="56" applyFont="1" applyAlignment="1" applyProtection="1">
      <alignment horizontal="center"/>
      <protection hidden="1" locked="0"/>
    </xf>
    <xf numFmtId="0" fontId="28" fillId="0" borderId="0" xfId="56" applyFont="1" applyBorder="1" applyAlignment="1">
      <alignment horizontal="right" vertical="center"/>
      <protection/>
    </xf>
    <xf numFmtId="182" fontId="46" fillId="33" borderId="0" xfId="56" applyNumberFormat="1" applyFont="1" applyFill="1" applyBorder="1" applyAlignment="1">
      <alignment horizontal="left" vertical="center" shrinkToFit="1"/>
      <protection/>
    </xf>
    <xf numFmtId="0" fontId="47" fillId="0" borderId="0" xfId="56" applyFont="1" applyBorder="1" applyAlignment="1">
      <alignment horizontal="left" vertical="center"/>
      <protection/>
    </xf>
    <xf numFmtId="0" fontId="0" fillId="0" borderId="0" xfId="56" applyFont="1" applyBorder="1" applyAlignment="1">
      <alignment horizontal="left" vertical="center"/>
      <protection/>
    </xf>
    <xf numFmtId="183" fontId="28" fillId="0" borderId="0" xfId="56" applyNumberFormat="1" applyFont="1" applyBorder="1" applyAlignment="1">
      <alignment vertical="center"/>
      <protection/>
    </xf>
    <xf numFmtId="183" fontId="6" fillId="0" borderId="0" xfId="56" applyNumberFormat="1" applyFont="1" applyBorder="1" applyAlignment="1">
      <alignment vertical="top"/>
      <protection/>
    </xf>
    <xf numFmtId="0" fontId="26" fillId="33" borderId="10" xfId="56" applyNumberFormat="1" applyFont="1" applyFill="1" applyBorder="1" applyAlignment="1">
      <alignment horizontal="right" vertical="center" wrapText="1"/>
      <protection/>
    </xf>
    <xf numFmtId="49" fontId="26" fillId="33" borderId="15" xfId="56" applyNumberFormat="1" applyFont="1" applyFill="1" applyBorder="1" applyAlignment="1">
      <alignment horizontal="center" vertical="center" wrapText="1"/>
      <protection/>
    </xf>
    <xf numFmtId="49" fontId="26" fillId="33" borderId="11" xfId="56" applyNumberFormat="1" applyFont="1" applyFill="1" applyBorder="1" applyAlignment="1">
      <alignment horizontal="center" vertical="center" wrapText="1"/>
      <protection/>
    </xf>
    <xf numFmtId="179" fontId="26" fillId="33" borderId="11" xfId="56" applyNumberFormat="1" applyFont="1" applyFill="1" applyBorder="1" applyAlignment="1">
      <alignment horizontal="center" vertical="center" shrinkToFit="1"/>
      <protection/>
    </xf>
    <xf numFmtId="179" fontId="18" fillId="0" borderId="10" xfId="56" applyNumberFormat="1" applyFont="1" applyBorder="1" applyAlignment="1">
      <alignment horizontal="center" vertical="center" wrapText="1"/>
      <protection/>
    </xf>
    <xf numFmtId="179" fontId="26" fillId="33" borderId="10" xfId="56" applyNumberFormat="1" applyFont="1" applyFill="1" applyBorder="1" applyAlignment="1">
      <alignment horizontal="center" vertical="center" wrapText="1"/>
      <protection/>
    </xf>
    <xf numFmtId="0" fontId="18" fillId="33" borderId="10" xfId="56" applyNumberFormat="1" applyFont="1" applyFill="1" applyBorder="1" applyAlignment="1">
      <alignment horizontal="right" vertical="center"/>
      <protection/>
    </xf>
    <xf numFmtId="49" fontId="4" fillId="33" borderId="15" xfId="56" applyNumberFormat="1" applyFont="1" applyFill="1" applyBorder="1" applyAlignment="1">
      <alignment horizontal="center" vertical="center"/>
      <protection/>
    </xf>
    <xf numFmtId="0" fontId="4" fillId="33" borderId="11" xfId="56" applyNumberFormat="1" applyFont="1" applyFill="1" applyBorder="1" applyAlignment="1">
      <alignment horizontal="center" vertical="center"/>
      <protection/>
    </xf>
    <xf numFmtId="0" fontId="18" fillId="0" borderId="11" xfId="56" applyNumberFormat="1" applyFont="1" applyBorder="1" applyAlignment="1">
      <alignment vertical="center" shrinkToFit="1"/>
      <protection/>
    </xf>
    <xf numFmtId="0" fontId="18" fillId="0" borderId="10" xfId="56" applyNumberFormat="1" applyFont="1" applyBorder="1" applyAlignment="1">
      <alignment horizontal="center" vertical="center"/>
      <protection/>
    </xf>
    <xf numFmtId="2" fontId="18" fillId="33" borderId="10" xfId="56" applyNumberFormat="1" applyFont="1" applyFill="1" applyBorder="1" applyAlignment="1">
      <alignment horizontal="center" vertical="center"/>
      <protection/>
    </xf>
    <xf numFmtId="0" fontId="18" fillId="0" borderId="0" xfId="56" applyFont="1" applyAlignment="1">
      <alignment vertical="center"/>
      <protection/>
    </xf>
    <xf numFmtId="0" fontId="4" fillId="33" borderId="15" xfId="56" applyNumberFormat="1" applyFont="1" applyFill="1" applyBorder="1" applyAlignment="1">
      <alignment horizontal="center" vertical="center"/>
      <protection/>
    </xf>
    <xf numFmtId="0" fontId="18" fillId="0" borderId="11" xfId="56" applyNumberFormat="1" applyFont="1" applyBorder="1" applyAlignment="1">
      <alignment shrinkToFit="1"/>
      <protection/>
    </xf>
    <xf numFmtId="0" fontId="18" fillId="0" borderId="10" xfId="56" applyNumberFormat="1" applyFont="1" applyBorder="1" applyAlignment="1">
      <alignment horizontal="center"/>
      <protection/>
    </xf>
    <xf numFmtId="0" fontId="18" fillId="33" borderId="10" xfId="56" applyNumberFormat="1" applyFont="1" applyFill="1" applyBorder="1" applyAlignment="1">
      <alignment horizontal="center" vertical="center"/>
      <protection/>
    </xf>
    <xf numFmtId="179" fontId="18" fillId="0" borderId="0" xfId="56" applyNumberFormat="1" applyFont="1">
      <alignment/>
      <protection/>
    </xf>
    <xf numFmtId="49" fontId="18" fillId="0" borderId="15" xfId="56" applyNumberFormat="1" applyFont="1" applyBorder="1" applyAlignment="1">
      <alignment horizontal="center"/>
      <protection/>
    </xf>
    <xf numFmtId="49" fontId="18" fillId="0" borderId="11" xfId="56" applyNumberFormat="1" applyFont="1" applyBorder="1" applyAlignment="1">
      <alignment horizontal="center"/>
      <protection/>
    </xf>
    <xf numFmtId="0" fontId="26" fillId="33" borderId="10" xfId="56" applyNumberFormat="1" applyFont="1" applyFill="1" applyBorder="1" applyAlignment="1">
      <alignment horizontal="right" vertical="center"/>
      <protection/>
    </xf>
    <xf numFmtId="179" fontId="26" fillId="33" borderId="15" xfId="56" applyNumberFormat="1" applyFont="1" applyFill="1" applyBorder="1" applyAlignment="1">
      <alignment horizontal="center" vertical="center"/>
      <protection/>
    </xf>
    <xf numFmtId="179" fontId="26" fillId="33" borderId="11" xfId="56" applyNumberFormat="1" applyFont="1" applyFill="1" applyBorder="1" applyAlignment="1">
      <alignment horizontal="center" vertical="center"/>
      <protection/>
    </xf>
    <xf numFmtId="179" fontId="26" fillId="33" borderId="11" xfId="56" applyNumberFormat="1" applyFont="1" applyFill="1" applyBorder="1" applyAlignment="1">
      <alignment horizontal="left" vertical="center" shrinkToFit="1"/>
      <protection/>
    </xf>
    <xf numFmtId="179" fontId="26" fillId="33" borderId="10" xfId="56" applyNumberFormat="1" applyFont="1" applyFill="1" applyBorder="1" applyAlignment="1">
      <alignment horizontal="center" vertical="center"/>
      <protection/>
    </xf>
    <xf numFmtId="179" fontId="18" fillId="33" borderId="10" xfId="56" applyNumberFormat="1" applyFont="1" applyFill="1" applyBorder="1" applyAlignment="1">
      <alignment horizontal="center" vertical="center"/>
      <protection/>
    </xf>
    <xf numFmtId="0" fontId="18" fillId="0" borderId="0" xfId="56" applyNumberFormat="1" applyFont="1" applyAlignment="1">
      <alignment horizontal="right"/>
      <protection/>
    </xf>
    <xf numFmtId="179" fontId="26" fillId="0" borderId="0" xfId="56" applyNumberFormat="1" applyFont="1" applyAlignment="1">
      <alignment horizontal="right"/>
      <protection/>
    </xf>
    <xf numFmtId="0" fontId="48" fillId="0" borderId="0" xfId="56" applyFont="1" applyBorder="1" applyAlignment="1">
      <alignment horizontal="left" shrinkToFit="1"/>
      <protection/>
    </xf>
    <xf numFmtId="0" fontId="18" fillId="0" borderId="0" xfId="56" applyFont="1" applyAlignment="1">
      <alignment shrinkToFit="1"/>
      <protection/>
    </xf>
    <xf numFmtId="0" fontId="17" fillId="0" borderId="0" xfId="56" applyFont="1" applyBorder="1" applyAlignment="1">
      <alignment horizontal="right" vertical="center"/>
      <protection/>
    </xf>
    <xf numFmtId="0" fontId="19" fillId="0" borderId="0" xfId="56" applyFont="1" applyBorder="1" applyAlignment="1">
      <alignment horizontal="left" vertical="center"/>
      <protection/>
    </xf>
    <xf numFmtId="0" fontId="6" fillId="0" borderId="0" xfId="56" applyFont="1" applyBorder="1" applyAlignment="1">
      <alignment horizontal="left" vertical="center"/>
      <protection/>
    </xf>
    <xf numFmtId="0" fontId="0" fillId="0" borderId="0" xfId="56" applyNumberFormat="1" applyFont="1" applyBorder="1" applyAlignment="1">
      <alignment horizontal="left" vertical="center"/>
      <protection/>
    </xf>
    <xf numFmtId="0" fontId="47" fillId="0" borderId="12" xfId="56" applyFont="1" applyBorder="1" applyAlignment="1">
      <alignment vertical="center"/>
      <protection/>
    </xf>
    <xf numFmtId="179" fontId="25" fillId="33" borderId="10" xfId="56" applyNumberFormat="1" applyFont="1" applyFill="1" applyBorder="1" applyAlignment="1">
      <alignment horizontal="center" vertical="center" wrapText="1"/>
      <protection/>
    </xf>
    <xf numFmtId="49" fontId="25" fillId="33" borderId="10" xfId="56" applyNumberFormat="1" applyFont="1" applyFill="1" applyBorder="1" applyAlignment="1">
      <alignment horizontal="center" vertical="center" wrapText="1"/>
      <protection/>
    </xf>
    <xf numFmtId="179" fontId="4" fillId="33" borderId="24" xfId="56" applyNumberFormat="1" applyFont="1" applyFill="1" applyBorder="1" applyAlignment="1">
      <alignment vertical="center"/>
      <protection/>
    </xf>
    <xf numFmtId="2" fontId="0" fillId="0" borderId="10" xfId="56" applyNumberFormat="1" applyBorder="1" applyAlignment="1">
      <alignment horizontal="center" vertical="center"/>
      <protection/>
    </xf>
    <xf numFmtId="0" fontId="0" fillId="0" borderId="10" xfId="56" applyBorder="1" applyAlignment="1">
      <alignment vertical="center"/>
      <protection/>
    </xf>
    <xf numFmtId="179" fontId="9" fillId="33" borderId="10" xfId="56" applyNumberFormat="1" applyFont="1" applyFill="1" applyBorder="1" applyAlignment="1">
      <alignment horizontal="center" vertical="center"/>
      <protection/>
    </xf>
    <xf numFmtId="179" fontId="51" fillId="33" borderId="14" xfId="56" applyNumberFormat="1" applyFont="1" applyFill="1" applyBorder="1" applyAlignment="1">
      <alignment horizontal="center" vertical="center"/>
      <protection/>
    </xf>
    <xf numFmtId="184" fontId="51" fillId="33" borderId="14" xfId="56" applyNumberFormat="1" applyFont="1" applyFill="1" applyBorder="1" applyAlignment="1">
      <alignment horizontal="center" vertical="center"/>
      <protection/>
    </xf>
    <xf numFmtId="2" fontId="6" fillId="0" borderId="0" xfId="56" applyNumberFormat="1" applyFont="1" applyBorder="1" applyAlignment="1">
      <alignment horizontal="left" vertical="center" indent="4" shrinkToFit="1"/>
      <protection/>
    </xf>
    <xf numFmtId="179" fontId="48" fillId="33" borderId="0" xfId="56" applyNumberFormat="1" applyFont="1" applyFill="1" applyBorder="1" applyAlignment="1">
      <alignment horizontal="left" vertical="center" wrapText="1"/>
      <protection/>
    </xf>
    <xf numFmtId="179" fontId="9" fillId="33" borderId="0" xfId="56" applyNumberFormat="1" applyFont="1" applyFill="1" applyBorder="1" applyAlignment="1">
      <alignment horizontal="center" vertical="center" wrapText="1"/>
      <protection/>
    </xf>
    <xf numFmtId="179" fontId="9" fillId="33" borderId="0" xfId="56" applyNumberFormat="1" applyFont="1" applyFill="1" applyBorder="1" applyAlignment="1">
      <alignment horizontal="left" vertical="center" wrapText="1" indent="1"/>
      <protection/>
    </xf>
    <xf numFmtId="179" fontId="4" fillId="33" borderId="0" xfId="56" applyNumberFormat="1" applyFont="1" applyFill="1" applyBorder="1" applyAlignment="1">
      <alignment horizontal="left" vertical="center"/>
      <protection/>
    </xf>
    <xf numFmtId="179" fontId="4" fillId="33" borderId="0" xfId="56" applyNumberFormat="1" applyFont="1" applyFill="1" applyBorder="1" applyAlignment="1">
      <alignment horizontal="center" vertical="center"/>
      <protection/>
    </xf>
    <xf numFmtId="179" fontId="4" fillId="33" borderId="0" xfId="56" applyNumberFormat="1" applyFont="1" applyFill="1" applyBorder="1" applyAlignment="1">
      <alignment horizontal="left" vertical="center" wrapText="1" indent="1"/>
      <protection/>
    </xf>
    <xf numFmtId="179" fontId="0" fillId="0" borderId="0" xfId="56" applyNumberFormat="1">
      <alignment/>
      <protection/>
    </xf>
    <xf numFmtId="0" fontId="52" fillId="0" borderId="0" xfId="57" applyFont="1" applyAlignment="1" applyProtection="1">
      <alignment horizontal="center" vertical="center"/>
      <protection hidden="1"/>
    </xf>
    <xf numFmtId="0" fontId="0" fillId="0" borderId="0" xfId="57" applyProtection="1">
      <alignment/>
      <protection hidden="1"/>
    </xf>
    <xf numFmtId="0" fontId="0" fillId="0" borderId="0" xfId="57" applyAlignment="1" applyProtection="1">
      <alignment/>
      <protection hidden="1"/>
    </xf>
    <xf numFmtId="0" fontId="0" fillId="0" borderId="0" xfId="57" applyAlignment="1" applyProtection="1">
      <alignment horizontal="center"/>
      <protection hidden="1"/>
    </xf>
    <xf numFmtId="0" fontId="0" fillId="0" borderId="0" xfId="57" applyAlignment="1" applyProtection="1">
      <alignment horizontal="left" vertical="center"/>
      <protection hidden="1"/>
    </xf>
    <xf numFmtId="0" fontId="0" fillId="0" borderId="10" xfId="57" applyBorder="1" applyAlignment="1" applyProtection="1">
      <alignment horizontal="center" vertical="center"/>
      <protection hidden="1"/>
    </xf>
    <xf numFmtId="0" fontId="0" fillId="0" borderId="0" xfId="57" applyAlignment="1" applyProtection="1">
      <alignment horizontal="center" vertical="center"/>
      <protection hidden="1"/>
    </xf>
    <xf numFmtId="0" fontId="0" fillId="0" borderId="22" xfId="57" applyBorder="1" applyAlignment="1" applyProtection="1">
      <alignment horizontal="left" vertical="center"/>
      <protection hidden="1"/>
    </xf>
    <xf numFmtId="0" fontId="0" fillId="0" borderId="16" xfId="57" applyBorder="1" applyAlignment="1" applyProtection="1">
      <alignment horizontal="left" vertical="center"/>
      <protection hidden="1"/>
    </xf>
    <xf numFmtId="0" fontId="0" fillId="0" borderId="17" xfId="57"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0" fillId="0" borderId="0" xfId="57" applyAlignment="1" applyProtection="1">
      <alignment horizontal="left"/>
      <protection hidden="1"/>
    </xf>
    <xf numFmtId="0" fontId="0" fillId="0" borderId="18" xfId="57" applyFont="1" applyBorder="1" applyAlignment="1" applyProtection="1">
      <alignment vertical="center"/>
      <protection hidden="1"/>
    </xf>
    <xf numFmtId="0" fontId="0" fillId="0" borderId="19" xfId="57" applyBorder="1" applyAlignment="1" applyProtection="1">
      <alignment horizontal="left" vertical="center"/>
      <protection hidden="1"/>
    </xf>
    <xf numFmtId="0" fontId="19" fillId="0" borderId="0" xfId="57" applyFont="1" applyAlignment="1" applyProtection="1">
      <alignment horizontal="left"/>
      <protection hidden="1"/>
    </xf>
    <xf numFmtId="0" fontId="0" fillId="0" borderId="0" xfId="57" applyAlignment="1" applyProtection="1">
      <alignment horizontal="right"/>
      <protection hidden="1"/>
    </xf>
    <xf numFmtId="49" fontId="0" fillId="0" borderId="12" xfId="57" applyNumberFormat="1" applyFont="1" applyBorder="1" applyAlignment="1" applyProtection="1">
      <alignment horizontal="center"/>
      <protection hidden="1"/>
    </xf>
    <xf numFmtId="0" fontId="0" fillId="0" borderId="18" xfId="57" applyBorder="1" applyAlignment="1" applyProtection="1">
      <alignment vertical="center"/>
      <protection hidden="1"/>
    </xf>
    <xf numFmtId="0" fontId="0" fillId="0" borderId="12" xfId="57" applyBorder="1" applyAlignment="1" applyProtection="1">
      <alignment horizontal="left" vertical="center"/>
      <protection hidden="1"/>
    </xf>
    <xf numFmtId="0" fontId="0" fillId="0" borderId="0" xfId="57" applyAlignment="1" applyProtection="1">
      <alignment vertical="center"/>
      <protection hidden="1"/>
    </xf>
    <xf numFmtId="0" fontId="55" fillId="0" borderId="0" xfId="57" applyFont="1" applyAlignment="1" applyProtection="1">
      <alignment horizontal="left" vertical="center"/>
      <protection hidden="1"/>
    </xf>
    <xf numFmtId="0" fontId="19" fillId="0" borderId="0" xfId="57" applyFont="1" applyAlignment="1" applyProtection="1">
      <alignment/>
      <protection hidden="1"/>
    </xf>
    <xf numFmtId="0" fontId="32" fillId="0" borderId="12" xfId="57" applyFont="1" applyBorder="1" applyAlignment="1" applyProtection="1">
      <alignment/>
      <protection hidden="1"/>
    </xf>
    <xf numFmtId="0" fontId="0" fillId="0" borderId="12" xfId="57" applyBorder="1" applyProtection="1">
      <alignment/>
      <protection hidden="1"/>
    </xf>
    <xf numFmtId="0" fontId="0" fillId="0" borderId="20" xfId="57" applyBorder="1" applyAlignment="1" applyProtection="1">
      <alignment horizontal="left" vertical="center"/>
      <protection hidden="1"/>
    </xf>
    <xf numFmtId="0" fontId="0" fillId="0" borderId="13" xfId="57" applyBorder="1" applyAlignment="1" applyProtection="1">
      <alignment horizontal="left" vertical="center"/>
      <protection hidden="1"/>
    </xf>
    <xf numFmtId="0" fontId="0" fillId="0" borderId="21" xfId="57" applyBorder="1" applyAlignment="1" applyProtection="1">
      <alignment horizontal="left" vertical="center"/>
      <protection hidden="1"/>
    </xf>
    <xf numFmtId="2" fontId="32" fillId="0" borderId="0" xfId="57" applyNumberFormat="1" applyFont="1" applyAlignment="1" applyProtection="1">
      <alignment vertical="center"/>
      <protection hidden="1"/>
    </xf>
    <xf numFmtId="0" fontId="0" fillId="0" borderId="0" xfId="57" applyFont="1" applyAlignment="1" applyProtection="1">
      <alignment horizontal="left" indent="1"/>
      <protection hidden="1"/>
    </xf>
    <xf numFmtId="0" fontId="0" fillId="0" borderId="25" xfId="57" applyBorder="1" applyAlignment="1" applyProtection="1">
      <alignment horizontal="center" vertical="center"/>
      <protection hidden="1"/>
    </xf>
    <xf numFmtId="0" fontId="0" fillId="0" borderId="0" xfId="57" applyBorder="1" applyAlignment="1" applyProtection="1">
      <alignment horizontal="center" vertical="center"/>
      <protection hidden="1"/>
    </xf>
    <xf numFmtId="0" fontId="19" fillId="0" borderId="0" xfId="57" applyFont="1" applyProtection="1">
      <alignment/>
      <protection hidden="1"/>
    </xf>
    <xf numFmtId="0" fontId="59" fillId="0" borderId="26" xfId="57" applyFont="1" applyBorder="1" applyProtection="1">
      <alignment/>
      <protection hidden="1"/>
    </xf>
    <xf numFmtId="0" fontId="0" fillId="0" borderId="26" xfId="57" applyBorder="1" applyProtection="1">
      <alignment/>
      <protection hidden="1"/>
    </xf>
    <xf numFmtId="0" fontId="54" fillId="0" borderId="26" xfId="57" applyFont="1" applyBorder="1" applyProtection="1">
      <alignment/>
      <protection hidden="1"/>
    </xf>
    <xf numFmtId="49" fontId="60" fillId="0" borderId="26" xfId="57" applyNumberFormat="1" applyFont="1" applyBorder="1" applyAlignment="1" applyProtection="1">
      <alignment horizontal="right"/>
      <protection hidden="1"/>
    </xf>
    <xf numFmtId="185" fontId="60" fillId="0" borderId="26" xfId="57" applyNumberFormat="1" applyFont="1" applyBorder="1" applyAlignment="1" applyProtection="1">
      <alignment horizontal="left"/>
      <protection hidden="1"/>
    </xf>
    <xf numFmtId="0" fontId="0" fillId="0" borderId="0" xfId="57" applyFont="1" applyAlignment="1" applyProtection="1">
      <alignment horizontal="right"/>
      <protection hidden="1"/>
    </xf>
    <xf numFmtId="2" fontId="0" fillId="0" borderId="26" xfId="57" applyNumberFormat="1" applyBorder="1" applyAlignment="1" applyProtection="1">
      <alignment horizontal="right"/>
      <protection hidden="1"/>
    </xf>
    <xf numFmtId="0" fontId="54" fillId="0" borderId="26" xfId="57" applyFont="1" applyBorder="1" applyAlignment="1" applyProtection="1">
      <alignment horizontal="left" indent="1"/>
      <protection hidden="1"/>
    </xf>
    <xf numFmtId="0" fontId="0" fillId="0" borderId="26" xfId="57" applyBorder="1" applyAlignment="1" applyProtection="1">
      <alignment horizontal="right"/>
      <protection hidden="1"/>
    </xf>
    <xf numFmtId="0" fontId="0" fillId="0" borderId="0" xfId="57" applyFont="1" applyAlignment="1" applyProtection="1">
      <alignment horizontal="left" vertical="center"/>
      <protection hidden="1"/>
    </xf>
    <xf numFmtId="0" fontId="0" fillId="0" borderId="0" xfId="57" applyFont="1" applyAlignment="1" applyProtection="1">
      <alignment horizontal="left" vertical="center" indent="1"/>
      <protection hidden="1"/>
    </xf>
    <xf numFmtId="0" fontId="0" fillId="0" borderId="18" xfId="57" applyBorder="1" applyAlignment="1" applyProtection="1">
      <alignment horizontal="left" vertical="center"/>
      <protection hidden="1"/>
    </xf>
    <xf numFmtId="0" fontId="0" fillId="0" borderId="16" xfId="57" applyFont="1" applyBorder="1" applyAlignment="1" applyProtection="1">
      <alignment horizontal="left"/>
      <protection hidden="1"/>
    </xf>
    <xf numFmtId="0" fontId="58" fillId="0" borderId="26" xfId="57" applyFont="1" applyBorder="1" applyProtection="1">
      <alignment/>
      <protection hidden="1"/>
    </xf>
    <xf numFmtId="0" fontId="0" fillId="0" borderId="0" xfId="57" applyFont="1" applyAlignment="1" applyProtection="1">
      <alignment horizontal="left"/>
      <protection hidden="1"/>
    </xf>
    <xf numFmtId="49" fontId="0" fillId="0" borderId="0" xfId="56" applyNumberFormat="1" applyFont="1" applyBorder="1" applyAlignment="1">
      <alignment horizontal="left" vertical="center"/>
      <protection/>
    </xf>
    <xf numFmtId="0" fontId="0" fillId="0" borderId="0" xfId="0" applyFont="1" applyBorder="1" applyAlignment="1" applyProtection="1">
      <alignment vertical="top" wrapText="1"/>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Border="1" applyAlignment="1" applyProtection="1">
      <alignment vertical="center"/>
      <protection/>
    </xf>
    <xf numFmtId="0" fontId="1" fillId="38" borderId="0" xfId="61" applyFont="1" applyFill="1" applyBorder="1" applyAlignment="1" applyProtection="1">
      <alignment horizontal="left" vertical="center"/>
      <protection/>
    </xf>
    <xf numFmtId="0" fontId="0" fillId="38" borderId="0" xfId="0" applyFill="1" applyBorder="1" applyAlignment="1" applyProtection="1">
      <alignment/>
      <protection/>
    </xf>
    <xf numFmtId="178" fontId="5" fillId="38" borderId="0" xfId="61" applyNumberFormat="1" applyFont="1" applyFill="1" applyBorder="1" applyAlignment="1" applyProtection="1">
      <alignment horizontal="center" vertical="center"/>
      <protection/>
    </xf>
    <xf numFmtId="0" fontId="3" fillId="38" borderId="0" xfId="0" applyFont="1" applyFill="1" applyBorder="1" applyAlignment="1" applyProtection="1">
      <alignment horizontal="center"/>
      <protection/>
    </xf>
    <xf numFmtId="0" fontId="3" fillId="38" borderId="0" xfId="0" applyFont="1" applyFill="1" applyBorder="1" applyAlignment="1" applyProtection="1">
      <alignment/>
      <protection/>
    </xf>
    <xf numFmtId="0" fontId="0" fillId="38" borderId="0" xfId="0" applyFill="1" applyBorder="1" applyAlignment="1" applyProtection="1">
      <alignment horizontal="left" vertical="center"/>
      <protection/>
    </xf>
    <xf numFmtId="0" fontId="1" fillId="38" borderId="0" xfId="61" applyFont="1" applyFill="1" applyBorder="1" applyAlignment="1" applyProtection="1">
      <alignment horizontal="center" vertical="center" wrapText="1"/>
      <protection/>
    </xf>
    <xf numFmtId="0" fontId="0" fillId="38" borderId="0" xfId="0" applyFill="1" applyBorder="1" applyAlignment="1" applyProtection="1">
      <alignment vertical="center"/>
      <protection/>
    </xf>
    <xf numFmtId="178" fontId="1" fillId="38" borderId="0" xfId="61" applyNumberFormat="1"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1" fillId="38" borderId="0" xfId="61" applyFill="1" applyBorder="1" applyAlignment="1" applyProtection="1">
      <alignment horizontal="center" vertical="center"/>
      <protection/>
    </xf>
    <xf numFmtId="178" fontId="0" fillId="38" borderId="0" xfId="0" applyNumberFormat="1" applyFill="1" applyBorder="1" applyAlignment="1" applyProtection="1">
      <alignment/>
      <protection/>
    </xf>
    <xf numFmtId="0" fontId="0" fillId="38" borderId="0" xfId="56" applyFill="1" applyBorder="1" applyProtection="1">
      <alignment/>
      <protection/>
    </xf>
    <xf numFmtId="0" fontId="0" fillId="38" borderId="0" xfId="56" applyFill="1" applyBorder="1" applyAlignment="1" applyProtection="1">
      <alignment horizontal="center"/>
      <protection/>
    </xf>
    <xf numFmtId="0" fontId="0" fillId="38" borderId="0" xfId="0" applyFont="1" applyFill="1" applyBorder="1" applyAlignment="1" applyProtection="1">
      <alignment horizontal="left" vertical="center"/>
      <protection/>
    </xf>
    <xf numFmtId="0" fontId="0" fillId="38" borderId="0" xfId="0" applyFont="1" applyFill="1" applyBorder="1" applyAlignment="1" applyProtection="1">
      <alignment/>
      <protection/>
    </xf>
    <xf numFmtId="49" fontId="0" fillId="38" borderId="0" xfId="0" applyNumberFormat="1" applyFont="1" applyFill="1" applyBorder="1" applyAlignment="1" applyProtection="1">
      <alignment horizontal="left" vertical="center"/>
      <protection/>
    </xf>
    <xf numFmtId="0" fontId="0" fillId="38" borderId="0" xfId="0" applyFont="1" applyFill="1" applyBorder="1" applyAlignment="1" applyProtection="1">
      <alignment horizontal="center" vertical="center"/>
      <protection/>
    </xf>
    <xf numFmtId="0" fontId="5" fillId="38" borderId="0" xfId="61" applyFont="1" applyFill="1" applyBorder="1" applyAlignment="1" applyProtection="1">
      <alignment horizontal="center" vertical="center"/>
      <protection/>
    </xf>
    <xf numFmtId="49" fontId="0" fillId="38" borderId="0" xfId="0" applyNumberFormat="1" applyFont="1" applyFill="1" applyBorder="1" applyAlignment="1" applyProtection="1">
      <alignment horizontal="center" vertical="center"/>
      <protection/>
    </xf>
    <xf numFmtId="0" fontId="6" fillId="38" borderId="0" xfId="0" applyFont="1" applyFill="1" applyBorder="1" applyAlignment="1" applyProtection="1">
      <alignment horizontal="center" vertical="top"/>
      <protection/>
    </xf>
    <xf numFmtId="0" fontId="64" fillId="39" borderId="0" xfId="61" applyFont="1" applyFill="1" applyBorder="1" applyAlignment="1" applyProtection="1">
      <alignment horizontal="center" vertical="center" wrapText="1"/>
      <protection/>
    </xf>
    <xf numFmtId="178" fontId="5" fillId="40" borderId="27" xfId="61" applyNumberFormat="1" applyFont="1" applyFill="1" applyBorder="1" applyAlignment="1" applyProtection="1">
      <alignment horizontal="center" vertical="top"/>
      <protection locked="0"/>
    </xf>
    <xf numFmtId="178" fontId="1" fillId="38" borderId="0" xfId="61" applyNumberFormat="1" applyFont="1" applyFill="1" applyBorder="1" applyAlignment="1" applyProtection="1">
      <alignment horizontal="left" vertical="center"/>
      <protection/>
    </xf>
    <xf numFmtId="1" fontId="0" fillId="38" borderId="0" xfId="0" applyNumberFormat="1" applyFill="1" applyBorder="1" applyAlignment="1" applyProtection="1">
      <alignment horizontal="left" vertical="center"/>
      <protection/>
    </xf>
    <xf numFmtId="0" fontId="0" fillId="38" borderId="0" xfId="0" applyFont="1" applyFill="1" applyBorder="1" applyAlignment="1" applyProtection="1">
      <alignment vertical="center"/>
      <protection/>
    </xf>
    <xf numFmtId="0" fontId="6" fillId="38" borderId="0" xfId="0" applyFont="1" applyFill="1" applyBorder="1" applyAlignment="1" applyProtection="1">
      <alignment vertical="center"/>
      <protection/>
    </xf>
    <xf numFmtId="178" fontId="0" fillId="38" borderId="0" xfId="0" applyNumberFormat="1" applyFill="1" applyBorder="1" applyAlignment="1" applyProtection="1">
      <alignment vertical="center"/>
      <protection/>
    </xf>
    <xf numFmtId="0" fontId="71" fillId="38" borderId="0" xfId="0" applyFont="1" applyFill="1" applyBorder="1" applyAlignment="1" applyProtection="1">
      <alignment vertical="center"/>
      <protection/>
    </xf>
    <xf numFmtId="0" fontId="7" fillId="38" borderId="0" xfId="0" applyFont="1" applyFill="1" applyBorder="1" applyAlignment="1" applyProtection="1">
      <alignment horizontal="center" vertical="center" wrapText="1" shrinkToFit="1"/>
      <protection/>
    </xf>
    <xf numFmtId="178" fontId="72" fillId="38" borderId="0" xfId="0" applyNumberFormat="1" applyFont="1" applyFill="1" applyBorder="1" applyAlignment="1" applyProtection="1">
      <alignment vertical="center"/>
      <protection/>
    </xf>
    <xf numFmtId="178" fontId="6" fillId="38" borderId="0" xfId="0" applyNumberFormat="1" applyFont="1" applyFill="1" applyBorder="1" applyAlignment="1" applyProtection="1">
      <alignment vertical="center"/>
      <protection/>
    </xf>
    <xf numFmtId="0" fontId="6" fillId="38" borderId="0" xfId="0" applyFont="1" applyFill="1" applyBorder="1" applyAlignment="1" applyProtection="1">
      <alignment horizontal="right" vertical="center"/>
      <protection/>
    </xf>
    <xf numFmtId="14" fontId="0" fillId="38" borderId="0" xfId="0" applyNumberFormat="1" applyFill="1" applyBorder="1" applyAlignment="1" applyProtection="1">
      <alignment/>
      <protection/>
    </xf>
    <xf numFmtId="178" fontId="7" fillId="38" borderId="0" xfId="0" applyNumberFormat="1" applyFont="1" applyFill="1" applyBorder="1" applyAlignment="1" applyProtection="1">
      <alignment horizontal="center" vertical="center" wrapText="1" shrinkToFit="1"/>
      <protection/>
    </xf>
    <xf numFmtId="0" fontId="6" fillId="38" borderId="0" xfId="0" applyFont="1" applyFill="1" applyBorder="1" applyAlignment="1" applyProtection="1">
      <alignment vertical="top"/>
      <protection/>
    </xf>
    <xf numFmtId="0" fontId="0" fillId="38" borderId="0" xfId="0" applyFont="1" applyFill="1" applyBorder="1" applyAlignment="1" applyProtection="1">
      <alignment vertical="top" wrapText="1"/>
      <protection/>
    </xf>
    <xf numFmtId="0" fontId="0" fillId="38" borderId="0" xfId="0" applyFill="1" applyBorder="1" applyAlignment="1" applyProtection="1">
      <alignment vertical="top"/>
      <protection/>
    </xf>
    <xf numFmtId="14" fontId="6" fillId="38" borderId="0" xfId="0" applyNumberFormat="1" applyFont="1" applyFill="1" applyBorder="1" applyAlignment="1" applyProtection="1">
      <alignment vertical="center"/>
      <protection/>
    </xf>
    <xf numFmtId="0" fontId="71" fillId="38" borderId="0" xfId="0" applyFont="1" applyFill="1" applyBorder="1" applyAlignment="1" applyProtection="1">
      <alignment vertical="top" wrapText="1"/>
      <protection/>
    </xf>
    <xf numFmtId="0" fontId="9" fillId="38" borderId="0" xfId="0" applyFont="1" applyFill="1" applyBorder="1" applyAlignment="1" applyProtection="1">
      <alignment vertical="top" wrapText="1"/>
      <protection/>
    </xf>
    <xf numFmtId="0" fontId="0" fillId="38" borderId="0" xfId="0" applyFont="1" applyFill="1" applyBorder="1" applyAlignment="1" applyProtection="1">
      <alignment horizontal="left" vertical="top"/>
      <protection/>
    </xf>
    <xf numFmtId="178" fontId="0" fillId="38" borderId="0" xfId="0" applyNumberFormat="1" applyFill="1" applyBorder="1" applyAlignment="1" applyProtection="1">
      <alignment vertical="top"/>
      <protection/>
    </xf>
    <xf numFmtId="0" fontId="71" fillId="38" borderId="0" xfId="0" applyFont="1" applyFill="1" applyBorder="1" applyAlignment="1" applyProtection="1">
      <alignment horizontal="right" vertical="center"/>
      <protection/>
    </xf>
    <xf numFmtId="0" fontId="5" fillId="38" borderId="0" xfId="61" applyFont="1" applyFill="1" applyBorder="1" applyAlignment="1" applyProtection="1">
      <alignment horizontal="left" vertical="center"/>
      <protection/>
    </xf>
    <xf numFmtId="178" fontId="71" fillId="38" borderId="0" xfId="61" applyNumberFormat="1" applyFont="1" applyFill="1" applyBorder="1" applyAlignment="1" applyProtection="1">
      <alignment horizontal="center" vertical="center"/>
      <protection/>
    </xf>
    <xf numFmtId="178" fontId="4" fillId="38" borderId="0" xfId="61" applyNumberFormat="1" applyFont="1" applyFill="1" applyBorder="1" applyAlignment="1" applyProtection="1">
      <alignment vertical="center"/>
      <protection/>
    </xf>
    <xf numFmtId="0" fontId="4" fillId="38" borderId="0" xfId="61" applyNumberFormat="1" applyFont="1" applyFill="1" applyBorder="1" applyAlignment="1" applyProtection="1">
      <alignment horizontal="center" vertical="center"/>
      <protection/>
    </xf>
    <xf numFmtId="0" fontId="4" fillId="38" borderId="0" xfId="61" applyFont="1" applyFill="1" applyBorder="1" applyAlignment="1" applyProtection="1">
      <alignment/>
      <protection/>
    </xf>
    <xf numFmtId="0" fontId="4" fillId="38" borderId="0" xfId="61" applyNumberFormat="1" applyFont="1" applyFill="1" applyBorder="1" applyAlignment="1" applyProtection="1">
      <alignment horizontal="center"/>
      <protection/>
    </xf>
    <xf numFmtId="0" fontId="0" fillId="38" borderId="0" xfId="0" applyNumberFormat="1" applyFont="1" applyFill="1" applyBorder="1" applyAlignment="1" applyProtection="1">
      <alignment horizontal="center" vertical="center"/>
      <protection/>
    </xf>
    <xf numFmtId="49" fontId="6" fillId="38" borderId="0" xfId="0" applyNumberFormat="1" applyFont="1" applyFill="1" applyBorder="1" applyAlignment="1" applyProtection="1">
      <alignment vertical="center"/>
      <protection/>
    </xf>
    <xf numFmtId="49" fontId="0" fillId="38" borderId="0" xfId="0" applyNumberFormat="1" applyFont="1" applyFill="1" applyBorder="1" applyAlignment="1" applyProtection="1">
      <alignment vertical="center"/>
      <protection/>
    </xf>
    <xf numFmtId="0" fontId="4" fillId="38" borderId="0" xfId="61" applyFont="1" applyFill="1" applyBorder="1" applyAlignment="1" applyProtection="1">
      <alignment vertical="center"/>
      <protection/>
    </xf>
    <xf numFmtId="0" fontId="0" fillId="38" borderId="0" xfId="0" applyFont="1" applyFill="1" applyBorder="1" applyAlignment="1" applyProtection="1">
      <alignment vertical="top"/>
      <protection/>
    </xf>
    <xf numFmtId="178" fontId="6" fillId="38" borderId="0" xfId="0" applyNumberFormat="1" applyFont="1" applyFill="1" applyBorder="1" applyAlignment="1" applyProtection="1">
      <alignment vertical="center" wrapText="1"/>
      <protection/>
    </xf>
    <xf numFmtId="178" fontId="6" fillId="38" borderId="0" xfId="0" applyNumberFormat="1" applyFont="1" applyFill="1" applyBorder="1" applyAlignment="1" applyProtection="1">
      <alignment horizontal="center" vertical="top"/>
      <protection/>
    </xf>
    <xf numFmtId="0" fontId="6" fillId="38" borderId="0" xfId="0" applyFont="1" applyFill="1" applyBorder="1" applyAlignment="1" applyProtection="1">
      <alignment horizontal="center" vertical="center"/>
      <protection/>
    </xf>
    <xf numFmtId="178" fontId="0" fillId="38" borderId="0" xfId="0" applyNumberFormat="1" applyFont="1" applyFill="1" applyBorder="1" applyAlignment="1" applyProtection="1">
      <alignment horizontal="left" vertical="top" wrapText="1"/>
      <protection/>
    </xf>
    <xf numFmtId="178" fontId="5" fillId="38" borderId="0" xfId="61" applyNumberFormat="1" applyFont="1" applyFill="1" applyBorder="1" applyAlignment="1" applyProtection="1">
      <alignment horizontal="left" vertical="center"/>
      <protection/>
    </xf>
    <xf numFmtId="178" fontId="4" fillId="38" borderId="0" xfId="61" applyNumberFormat="1" applyFont="1" applyFill="1" applyBorder="1" applyAlignment="1" applyProtection="1">
      <alignment horizontal="left" vertical="top" wrapText="1"/>
      <protection/>
    </xf>
    <xf numFmtId="178" fontId="0" fillId="38" borderId="0" xfId="0" applyNumberFormat="1" applyFill="1" applyBorder="1" applyAlignment="1" applyProtection="1">
      <alignment horizontal="left"/>
      <protection/>
    </xf>
    <xf numFmtId="0" fontId="6" fillId="38" borderId="0" xfId="0" applyFont="1" applyFill="1" applyBorder="1" applyAlignment="1" applyProtection="1">
      <alignment/>
      <protection/>
    </xf>
    <xf numFmtId="0" fontId="6" fillId="38" borderId="10" xfId="0" applyFont="1" applyFill="1" applyBorder="1" applyAlignment="1" applyProtection="1">
      <alignment vertical="center"/>
      <protection/>
    </xf>
    <xf numFmtId="178" fontId="0" fillId="38" borderId="10" xfId="0" applyNumberFormat="1" applyFill="1" applyBorder="1" applyAlignment="1" applyProtection="1">
      <alignment vertical="top"/>
      <protection/>
    </xf>
    <xf numFmtId="0" fontId="6" fillId="38" borderId="10" xfId="0" applyFont="1" applyFill="1" applyBorder="1" applyAlignment="1" applyProtection="1">
      <alignment vertical="top"/>
      <protection/>
    </xf>
    <xf numFmtId="0" fontId="0" fillId="38" borderId="0" xfId="0" applyFont="1" applyFill="1" applyBorder="1" applyAlignment="1" applyProtection="1">
      <alignment horizontal="center"/>
      <protection/>
    </xf>
    <xf numFmtId="178" fontId="72" fillId="38" borderId="0" xfId="0" applyNumberFormat="1" applyFont="1" applyFill="1" applyBorder="1" applyAlignment="1" applyProtection="1">
      <alignment vertical="top"/>
      <protection/>
    </xf>
    <xf numFmtId="178" fontId="1" fillId="38" borderId="0" xfId="61" applyNumberFormat="1" applyFont="1" applyFill="1" applyBorder="1" applyAlignment="1" applyProtection="1">
      <alignment horizontal="center" vertical="center" wrapText="1"/>
      <protection/>
    </xf>
    <xf numFmtId="0" fontId="0" fillId="38" borderId="0" xfId="0" applyFont="1" applyFill="1" applyBorder="1" applyAlignment="1" applyProtection="1">
      <alignment horizontal="center" vertical="top" wrapText="1"/>
      <protection/>
    </xf>
    <xf numFmtId="0" fontId="6" fillId="38" borderId="0" xfId="0" applyFont="1" applyFill="1" applyBorder="1" applyAlignment="1" applyProtection="1">
      <alignment horizontal="right" vertical="top"/>
      <protection/>
    </xf>
    <xf numFmtId="49" fontId="4" fillId="0" borderId="15" xfId="56" applyNumberFormat="1" applyFont="1" applyBorder="1" applyAlignment="1" applyProtection="1">
      <alignment horizontal="left" vertical="center"/>
      <protection hidden="1"/>
    </xf>
    <xf numFmtId="49" fontId="4" fillId="0" borderId="11" xfId="56" applyNumberFormat="1" applyFont="1" applyBorder="1" applyAlignment="1" applyProtection="1">
      <alignment horizontal="left" vertical="center"/>
      <protection hidden="1"/>
    </xf>
    <xf numFmtId="0" fontId="0" fillId="41" borderId="0" xfId="0" applyFill="1" applyBorder="1" applyAlignment="1" applyProtection="1">
      <alignment horizontal="left" vertical="center"/>
      <protection/>
    </xf>
    <xf numFmtId="0" fontId="5" fillId="41" borderId="28" xfId="61" applyFont="1" applyFill="1" applyBorder="1" applyAlignment="1" applyProtection="1">
      <alignment horizontal="center" vertical="top"/>
      <protection hidden="1" locked="0"/>
    </xf>
    <xf numFmtId="178" fontId="5" fillId="41" borderId="28" xfId="61" applyNumberFormat="1" applyFont="1" applyFill="1" applyBorder="1" applyAlignment="1" applyProtection="1">
      <alignment horizontal="center" vertical="top"/>
      <protection hidden="1" locked="0"/>
    </xf>
    <xf numFmtId="0" fontId="5" fillId="41" borderId="29" xfId="61" applyFont="1" applyFill="1" applyBorder="1" applyAlignment="1" applyProtection="1">
      <alignment horizontal="center" vertical="top"/>
      <protection hidden="1" locked="0"/>
    </xf>
    <xf numFmtId="0" fontId="0" fillId="38" borderId="0" xfId="0" applyNumberFormat="1" applyFill="1" applyBorder="1" applyAlignment="1" applyProtection="1">
      <alignment vertical="center"/>
      <protection/>
    </xf>
    <xf numFmtId="0" fontId="0" fillId="38" borderId="10" xfId="0" applyFill="1" applyBorder="1" applyAlignment="1" applyProtection="1">
      <alignment horizontal="center"/>
      <protection/>
    </xf>
    <xf numFmtId="178" fontId="117" fillId="38" borderId="10" xfId="0" applyNumberFormat="1" applyFont="1" applyFill="1" applyBorder="1" applyAlignment="1" applyProtection="1">
      <alignment horizontal="center" vertical="center" wrapText="1" shrinkToFit="1"/>
      <protection/>
    </xf>
    <xf numFmtId="0" fontId="0" fillId="38" borderId="0" xfId="0" applyFill="1" applyBorder="1" applyAlignment="1" applyProtection="1">
      <alignment horizontal="center"/>
      <protection/>
    </xf>
    <xf numFmtId="178" fontId="4" fillId="38" borderId="0" xfId="61" applyNumberFormat="1" applyFont="1" applyFill="1" applyBorder="1" applyAlignment="1" applyProtection="1">
      <alignment horizontal="center" vertical="center"/>
      <protection/>
    </xf>
    <xf numFmtId="0" fontId="0" fillId="38" borderId="0" xfId="0" applyFill="1" applyBorder="1" applyAlignment="1" applyProtection="1">
      <alignment horizontal="center" vertical="top"/>
      <protection/>
    </xf>
    <xf numFmtId="0" fontId="6" fillId="38" borderId="10" xfId="0" applyFont="1" applyFill="1" applyBorder="1" applyAlignment="1" applyProtection="1">
      <alignment horizontal="center" vertical="top"/>
      <protection/>
    </xf>
    <xf numFmtId="178" fontId="0" fillId="38" borderId="0" xfId="0" applyNumberFormat="1" applyFill="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38" borderId="0" xfId="0" applyNumberFormat="1" applyFont="1" applyFill="1" applyBorder="1" applyAlignment="1" applyProtection="1">
      <alignment vertical="center"/>
      <protection/>
    </xf>
    <xf numFmtId="178" fontId="6" fillId="38" borderId="0" xfId="0" applyNumberFormat="1" applyFont="1" applyFill="1" applyBorder="1" applyAlignment="1" applyProtection="1">
      <alignment vertical="top"/>
      <protection/>
    </xf>
    <xf numFmtId="0" fontId="6" fillId="38" borderId="0" xfId="0" applyNumberFormat="1" applyFont="1" applyFill="1" applyBorder="1" applyAlignment="1" applyProtection="1">
      <alignment horizontal="center" vertical="center"/>
      <protection/>
    </xf>
    <xf numFmtId="178" fontId="6" fillId="38" borderId="0" xfId="0" applyNumberFormat="1" applyFont="1" applyFill="1" applyBorder="1" applyAlignment="1" applyProtection="1">
      <alignment horizontal="center" vertical="center"/>
      <protection/>
    </xf>
    <xf numFmtId="178" fontId="6" fillId="38" borderId="0" xfId="0" applyNumberFormat="1" applyFont="1" applyFill="1" applyBorder="1" applyAlignment="1" applyProtection="1">
      <alignment horizontal="right" vertical="center"/>
      <protection/>
    </xf>
    <xf numFmtId="0" fontId="0" fillId="38" borderId="10" xfId="0" applyFill="1" applyBorder="1" applyAlignment="1" applyProtection="1">
      <alignment vertical="center"/>
      <protection/>
    </xf>
    <xf numFmtId="0" fontId="6" fillId="38" borderId="10" xfId="0" applyFont="1" applyFill="1" applyBorder="1" applyAlignment="1" applyProtection="1">
      <alignment horizontal="right" vertical="center"/>
      <protection/>
    </xf>
    <xf numFmtId="0" fontId="0" fillId="38" borderId="10" xfId="0" applyFont="1" applyFill="1" applyBorder="1" applyAlignment="1" applyProtection="1">
      <alignment vertical="center"/>
      <protection/>
    </xf>
    <xf numFmtId="0" fontId="4" fillId="33" borderId="0" xfId="56" applyFont="1" applyFill="1" applyProtection="1">
      <alignment/>
      <protection hidden="1"/>
    </xf>
    <xf numFmtId="0" fontId="25" fillId="33" borderId="0" xfId="56" applyFont="1" applyFill="1" applyAlignment="1" applyProtection="1">
      <alignment horizontal="center" vertical="center" wrapText="1"/>
      <protection hidden="1"/>
    </xf>
    <xf numFmtId="0" fontId="26" fillId="33" borderId="0" xfId="56" applyFont="1" applyFill="1" applyProtection="1">
      <alignment/>
      <protection hidden="1"/>
    </xf>
    <xf numFmtId="0" fontId="18" fillId="33" borderId="0" xfId="56" applyFont="1" applyFill="1" applyProtection="1">
      <alignment/>
      <protection hidden="1"/>
    </xf>
    <xf numFmtId="0" fontId="64" fillId="39" borderId="30" xfId="61" applyFont="1" applyFill="1" applyBorder="1" applyAlignment="1" applyProtection="1">
      <alignment horizontal="center" vertical="center" wrapText="1"/>
      <protection/>
    </xf>
    <xf numFmtId="0" fontId="64" fillId="39" borderId="31" xfId="61" applyFont="1" applyFill="1" applyBorder="1" applyAlignment="1" applyProtection="1">
      <alignment horizontal="center" vertical="center" wrapText="1"/>
      <protection/>
    </xf>
    <xf numFmtId="0" fontId="0" fillId="38" borderId="31" xfId="0" applyFill="1" applyBorder="1" applyAlignment="1" applyProtection="1">
      <alignment/>
      <protection/>
    </xf>
    <xf numFmtId="178" fontId="5" fillId="41" borderId="32" xfId="61" applyNumberFormat="1" applyFont="1" applyFill="1" applyBorder="1" applyAlignment="1" applyProtection="1">
      <alignment horizontal="center" vertical="top"/>
      <protection hidden="1" locked="0"/>
    </xf>
    <xf numFmtId="178" fontId="5" fillId="42" borderId="33" xfId="61" applyNumberFormat="1" applyFont="1" applyFill="1" applyBorder="1" applyAlignment="1" applyProtection="1">
      <alignment horizontal="center" vertical="top"/>
      <protection hidden="1" locked="0"/>
    </xf>
    <xf numFmtId="14" fontId="1" fillId="38" borderId="0" xfId="61" applyNumberFormat="1" applyFont="1" applyFill="1" applyBorder="1" applyAlignment="1" applyProtection="1">
      <alignment horizontal="left" vertical="center"/>
      <protection/>
    </xf>
    <xf numFmtId="0" fontId="77" fillId="0" borderId="34" xfId="0" applyFont="1" applyBorder="1" applyAlignment="1">
      <alignment horizontal="left" vertical="top" wrapText="1"/>
    </xf>
    <xf numFmtId="0" fontId="77" fillId="0" borderId="35" xfId="0" applyFont="1" applyBorder="1" applyAlignment="1">
      <alignment horizontal="left" vertical="top" wrapText="1"/>
    </xf>
    <xf numFmtId="0" fontId="77" fillId="0" borderId="10" xfId="0" applyFont="1" applyBorder="1" applyAlignment="1">
      <alignment horizontal="left" vertical="top" wrapText="1"/>
    </xf>
    <xf numFmtId="0" fontId="1" fillId="38" borderId="0" xfId="61" applyNumberFormat="1" applyFill="1" applyBorder="1" applyAlignment="1" applyProtection="1">
      <alignment horizontal="center" vertical="center"/>
      <protection/>
    </xf>
    <xf numFmtId="178" fontId="118" fillId="43" borderId="10" xfId="0" applyNumberFormat="1" applyFont="1" applyFill="1" applyBorder="1" applyAlignment="1" applyProtection="1">
      <alignment/>
      <protection hidden="1" locked="0"/>
    </xf>
    <xf numFmtId="0" fontId="4" fillId="16" borderId="28" xfId="61" applyFont="1" applyFill="1" applyBorder="1" applyAlignment="1" applyProtection="1">
      <alignment horizontal="center" vertical="center" wrapText="1"/>
      <protection locked="0"/>
    </xf>
    <xf numFmtId="0" fontId="0" fillId="43" borderId="10" xfId="0" applyFill="1" applyBorder="1" applyAlignment="1">
      <alignment horizontal="center"/>
    </xf>
    <xf numFmtId="0" fontId="0" fillId="43" borderId="10" xfId="0" applyFill="1" applyBorder="1" applyAlignment="1">
      <alignment/>
    </xf>
    <xf numFmtId="178" fontId="0" fillId="38" borderId="0" xfId="0" applyNumberFormat="1" applyFont="1" applyFill="1" applyBorder="1" applyAlignment="1" applyProtection="1">
      <alignment horizontal="center" vertical="center"/>
      <protection/>
    </xf>
    <xf numFmtId="178" fontId="5" fillId="42" borderId="24" xfId="61" applyNumberFormat="1" applyFont="1" applyFill="1" applyBorder="1" applyAlignment="1" applyProtection="1">
      <alignment horizontal="center" vertical="center"/>
      <protection/>
    </xf>
    <xf numFmtId="0" fontId="4" fillId="44" borderId="28" xfId="61" applyFont="1" applyFill="1" applyBorder="1" applyAlignment="1" applyProtection="1">
      <alignment horizontal="center" vertical="top" wrapText="1"/>
      <protection/>
    </xf>
    <xf numFmtId="0" fontId="5" fillId="41" borderId="28" xfId="61" applyFont="1" applyFill="1" applyBorder="1" applyAlignment="1" applyProtection="1">
      <alignment horizontal="center" vertical="center" wrapText="1"/>
      <protection locked="0"/>
    </xf>
    <xf numFmtId="0" fontId="5" fillId="41" borderId="28" xfId="61" applyFont="1" applyFill="1" applyBorder="1" applyAlignment="1" applyProtection="1">
      <alignment horizontal="center" vertical="top" wrapText="1"/>
      <protection locked="0"/>
    </xf>
    <xf numFmtId="0" fontId="5" fillId="41" borderId="28" xfId="61" applyFont="1" applyFill="1" applyBorder="1" applyAlignment="1" applyProtection="1">
      <alignment horizontal="center" vertical="top"/>
      <protection locked="0"/>
    </xf>
    <xf numFmtId="178" fontId="5" fillId="41" borderId="28" xfId="61" applyNumberFormat="1" applyFont="1" applyFill="1" applyBorder="1" applyAlignment="1" applyProtection="1">
      <alignment horizontal="center" vertical="top"/>
      <protection locked="0"/>
    </xf>
    <xf numFmtId="0" fontId="4" fillId="44" borderId="28" xfId="61" applyFont="1" applyFill="1" applyBorder="1" applyAlignment="1" applyProtection="1">
      <alignment horizontal="left" vertical="top" wrapText="1" indent="1"/>
      <protection/>
    </xf>
    <xf numFmtId="0" fontId="6" fillId="41" borderId="28" xfId="0" applyFont="1" applyFill="1" applyBorder="1" applyAlignment="1" applyProtection="1">
      <alignment horizontal="center" vertical="top" wrapText="1"/>
      <protection locked="0"/>
    </xf>
    <xf numFmtId="0" fontId="5" fillId="41" borderId="28" xfId="61" applyNumberFormat="1" applyFont="1" applyFill="1" applyBorder="1" applyAlignment="1" applyProtection="1">
      <alignment horizontal="center" vertical="top"/>
      <protection locked="0"/>
    </xf>
    <xf numFmtId="0" fontId="6" fillId="41" borderId="28" xfId="0" applyFont="1" applyFill="1" applyBorder="1" applyAlignment="1" applyProtection="1">
      <alignment horizontal="center" vertical="top"/>
      <protection hidden="1" locked="0"/>
    </xf>
    <xf numFmtId="178" fontId="5" fillId="45" borderId="28" xfId="61" applyNumberFormat="1" applyFont="1" applyFill="1" applyBorder="1" applyAlignment="1" applyProtection="1">
      <alignment horizontal="center" vertical="top"/>
      <protection hidden="1" locked="0"/>
    </xf>
    <xf numFmtId="0" fontId="74" fillId="41" borderId="28" xfId="61" applyNumberFormat="1" applyFont="1" applyFill="1" applyBorder="1" applyAlignment="1" applyProtection="1">
      <alignment horizontal="center" vertical="top" wrapText="1"/>
      <protection hidden="1" locked="0"/>
    </xf>
    <xf numFmtId="0" fontId="6" fillId="41" borderId="28" xfId="0" applyFont="1" applyFill="1" applyBorder="1" applyAlignment="1" applyProtection="1">
      <alignment horizontal="center" vertical="top"/>
      <protection locked="0"/>
    </xf>
    <xf numFmtId="49" fontId="6" fillId="41" borderId="28" xfId="0" applyNumberFormat="1" applyFont="1" applyFill="1" applyBorder="1" applyAlignment="1" applyProtection="1">
      <alignment horizontal="center" vertical="top"/>
      <protection locked="0"/>
    </xf>
    <xf numFmtId="0" fontId="69" fillId="41" borderId="28" xfId="56" applyFont="1" applyFill="1" applyBorder="1" applyAlignment="1" applyProtection="1">
      <alignment horizontal="center" vertical="top" wrapText="1"/>
      <protection locked="0"/>
    </xf>
    <xf numFmtId="0" fontId="6" fillId="41" borderId="28" xfId="56" applyFont="1" applyFill="1" applyBorder="1" applyAlignment="1" applyProtection="1">
      <alignment horizontal="center" vertical="top"/>
      <protection locked="0"/>
    </xf>
    <xf numFmtId="178" fontId="6" fillId="41" borderId="28" xfId="56" applyNumberFormat="1" applyFont="1" applyFill="1" applyBorder="1" applyAlignment="1" applyProtection="1">
      <alignment horizontal="center" vertical="top"/>
      <protection locked="0"/>
    </xf>
    <xf numFmtId="0" fontId="4" fillId="44" borderId="28" xfId="61" applyFont="1" applyFill="1" applyBorder="1" applyAlignment="1" applyProtection="1">
      <alignment horizontal="left" vertical="top" wrapText="1"/>
      <protection/>
    </xf>
    <xf numFmtId="0" fontId="6" fillId="41" borderId="36" xfId="0" applyFont="1" applyFill="1" applyBorder="1" applyAlignment="1" applyProtection="1">
      <alignment horizontal="center" vertical="top"/>
      <protection locked="0"/>
    </xf>
    <xf numFmtId="0" fontId="5" fillId="41" borderId="36" xfId="61" applyNumberFormat="1" applyFont="1" applyFill="1" applyBorder="1" applyAlignment="1" applyProtection="1">
      <alignment horizontal="center" vertical="top"/>
      <protection locked="0"/>
    </xf>
    <xf numFmtId="178" fontId="5" fillId="19" borderId="36" xfId="61" applyNumberFormat="1" applyFont="1" applyFill="1" applyBorder="1" applyAlignment="1" applyProtection="1">
      <alignment horizontal="center" vertical="top"/>
      <protection locked="0"/>
    </xf>
    <xf numFmtId="178" fontId="5" fillId="41" borderId="36" xfId="61" applyNumberFormat="1" applyFont="1" applyFill="1" applyBorder="1" applyAlignment="1" applyProtection="1">
      <alignment horizontal="center" vertical="top"/>
      <protection locked="0"/>
    </xf>
    <xf numFmtId="0" fontId="5" fillId="41" borderId="37" xfId="61" applyNumberFormat="1" applyFont="1" applyFill="1" applyBorder="1" applyAlignment="1" applyProtection="1">
      <alignment horizontal="center" vertical="top"/>
      <protection hidden="1" locked="0"/>
    </xf>
    <xf numFmtId="0" fontId="74" fillId="41" borderId="37" xfId="61" applyNumberFormat="1" applyFont="1" applyFill="1" applyBorder="1" applyAlignment="1" applyProtection="1">
      <alignment horizontal="center" vertical="top" wrapText="1"/>
      <protection hidden="1" locked="0"/>
    </xf>
    <xf numFmtId="0" fontId="5" fillId="42" borderId="37" xfId="61" applyFont="1" applyFill="1" applyBorder="1" applyAlignment="1" applyProtection="1">
      <alignment horizontal="center" vertical="top"/>
      <protection hidden="1" locked="0"/>
    </xf>
    <xf numFmtId="178" fontId="5" fillId="41" borderId="37" xfId="61" applyNumberFormat="1" applyFont="1" applyFill="1" applyBorder="1" applyAlignment="1" applyProtection="1">
      <alignment horizontal="center" vertical="top"/>
      <protection locked="0"/>
    </xf>
    <xf numFmtId="0" fontId="6" fillId="41" borderId="37" xfId="0" applyFont="1" applyFill="1" applyBorder="1" applyAlignment="1" applyProtection="1">
      <alignment horizontal="center" vertical="top"/>
      <protection locked="0"/>
    </xf>
    <xf numFmtId="0" fontId="5" fillId="41" borderId="37" xfId="61" applyNumberFormat="1" applyFont="1" applyFill="1" applyBorder="1" applyAlignment="1" applyProtection="1">
      <alignment horizontal="center" vertical="top"/>
      <protection locked="0"/>
    </xf>
    <xf numFmtId="0" fontId="4" fillId="44" borderId="28" xfId="61" applyFont="1" applyFill="1" applyBorder="1" applyAlignment="1" applyProtection="1">
      <alignment vertical="top" wrapText="1"/>
      <protection/>
    </xf>
    <xf numFmtId="0" fontId="6" fillId="41" borderId="36" xfId="0" applyFont="1" applyFill="1" applyBorder="1" applyAlignment="1" applyProtection="1">
      <alignment horizontal="center" vertical="top" wrapText="1"/>
      <protection locked="0"/>
    </xf>
    <xf numFmtId="0" fontId="5" fillId="41" borderId="29" xfId="61" applyFont="1" applyFill="1" applyBorder="1" applyAlignment="1" applyProtection="1">
      <alignment horizontal="center" vertical="top" wrapText="1"/>
      <protection locked="0"/>
    </xf>
    <xf numFmtId="14" fontId="12" fillId="36" borderId="10" xfId="56" applyNumberFormat="1" applyFont="1" applyFill="1" applyBorder="1" applyAlignment="1" applyProtection="1">
      <alignment vertical="center"/>
      <protection hidden="1" locked="0"/>
    </xf>
    <xf numFmtId="0" fontId="0" fillId="0" borderId="0" xfId="56" applyNumberFormat="1" applyAlignment="1" applyProtection="1">
      <alignment horizontal="left" vertical="center" wrapText="1"/>
      <protection hidden="1"/>
    </xf>
    <xf numFmtId="0" fontId="0" fillId="0" borderId="0" xfId="0" applyAlignment="1" applyProtection="1">
      <alignment wrapText="1"/>
      <protection/>
    </xf>
    <xf numFmtId="0" fontId="80" fillId="0" borderId="24" xfId="0" applyFont="1" applyBorder="1" applyAlignment="1" applyProtection="1">
      <alignment horizontal="center" vertical="center" textRotation="90" wrapText="1"/>
      <protection/>
    </xf>
    <xf numFmtId="0" fontId="0" fillId="0" borderId="0" xfId="0" applyAlignment="1" applyProtection="1">
      <alignment horizontal="center" vertical="center" wrapText="1"/>
      <protection/>
    </xf>
    <xf numFmtId="0" fontId="80" fillId="0" borderId="14" xfId="0" applyFont="1" applyBorder="1" applyAlignment="1" applyProtection="1">
      <alignment horizontal="center" vertical="center" textRotation="90" wrapText="1"/>
      <protection/>
    </xf>
    <xf numFmtId="0" fontId="80" fillId="0" borderId="21"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horizontal="center" vertical="center" wrapText="1"/>
      <protection hidden="1" locked="0"/>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left" vertical="center" wrapText="1"/>
      <protection hidden="1"/>
    </xf>
    <xf numFmtId="178" fontId="0" fillId="0" borderId="10" xfId="0" applyNumberFormat="1" applyFont="1" applyBorder="1" applyAlignment="1" applyProtection="1">
      <alignment horizontal="center" vertical="center"/>
      <protection hidden="1"/>
    </xf>
    <xf numFmtId="178" fontId="0" fillId="0" borderId="10" xfId="0" applyNumberFormat="1" applyFont="1" applyBorder="1" applyAlignment="1" applyProtection="1">
      <alignment horizontal="center" vertical="center" wrapText="1"/>
      <protection hidden="1" locked="0"/>
    </xf>
    <xf numFmtId="0" fontId="0" fillId="0" borderId="0" xfId="0" applyFont="1" applyAlignment="1" applyProtection="1">
      <alignment horizontal="center" vertical="center" wrapText="1"/>
      <protection hidden="1" locked="0"/>
    </xf>
    <xf numFmtId="178" fontId="0"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horizontal="left" vertical="center" wrapText="1"/>
      <protection hidden="1" locked="0"/>
    </xf>
    <xf numFmtId="178" fontId="0" fillId="0" borderId="10" xfId="0" applyNumberFormat="1" applyFont="1" applyBorder="1" applyAlignment="1" applyProtection="1">
      <alignment horizontal="center" vertical="center"/>
      <protection hidden="1" locked="0"/>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178" fontId="0" fillId="0" borderId="0" xfId="0" applyNumberFormat="1" applyFont="1" applyBorder="1" applyAlignment="1" applyProtection="1">
      <alignment horizontal="center" vertical="center"/>
      <protection/>
    </xf>
    <xf numFmtId="178" fontId="0" fillId="0" borderId="0" xfId="0" applyNumberFormat="1" applyFont="1" applyBorder="1" applyAlignment="1" applyProtection="1">
      <alignment horizontal="center" vertical="center" wrapText="1"/>
      <protection/>
    </xf>
    <xf numFmtId="0" fontId="81" fillId="0" borderId="0" xfId="0" applyFont="1" applyAlignment="1" applyProtection="1">
      <alignment vertical="top" wrapText="1"/>
      <protection/>
    </xf>
    <xf numFmtId="0" fontId="37" fillId="0" borderId="0" xfId="0" applyFont="1" applyAlignment="1" applyProtection="1">
      <alignment wrapText="1"/>
      <protection/>
    </xf>
    <xf numFmtId="0" fontId="81" fillId="0" borderId="0" xfId="0" applyFont="1" applyAlignment="1" applyProtection="1">
      <alignment horizontal="left" wrapText="1" indent="6"/>
      <protection/>
    </xf>
    <xf numFmtId="0" fontId="81" fillId="0" borderId="0" xfId="0" applyFont="1" applyAlignment="1" applyProtection="1">
      <alignment horizontal="left" wrapText="1" indent="4"/>
      <protection/>
    </xf>
    <xf numFmtId="0" fontId="15" fillId="0" borderId="0" xfId="0" applyFont="1" applyAlignment="1" applyProtection="1">
      <alignment wrapText="1"/>
      <protection/>
    </xf>
    <xf numFmtId="178" fontId="0" fillId="38" borderId="0" xfId="0" applyNumberFormat="1" applyFill="1" applyBorder="1" applyAlignment="1" applyProtection="1">
      <alignment horizontal="center" vertical="center"/>
      <protection/>
    </xf>
    <xf numFmtId="14" fontId="4" fillId="33" borderId="0" xfId="56" applyNumberFormat="1" applyFont="1" applyFill="1" applyProtection="1">
      <alignment/>
      <protection hidden="1" locked="0"/>
    </xf>
    <xf numFmtId="14" fontId="4" fillId="33" borderId="0" xfId="56" applyNumberFormat="1" applyFont="1" applyFill="1" applyProtection="1">
      <alignment/>
      <protection hidden="1"/>
    </xf>
    <xf numFmtId="0" fontId="1" fillId="43" borderId="0" xfId="61" applyFont="1" applyFill="1" applyBorder="1" applyAlignment="1" applyProtection="1">
      <alignment horizontal="left" vertical="center"/>
      <protection/>
    </xf>
    <xf numFmtId="0" fontId="64" fillId="46" borderId="38" xfId="61" applyFont="1" applyFill="1" applyBorder="1" applyAlignment="1" applyProtection="1">
      <alignment horizontal="left" vertical="center" wrapText="1"/>
      <protection/>
    </xf>
    <xf numFmtId="0" fontId="64" fillId="46" borderId="39" xfId="61" applyFont="1" applyFill="1" applyBorder="1" applyAlignment="1" applyProtection="1">
      <alignment horizontal="left" vertical="center" wrapText="1"/>
      <protection/>
    </xf>
    <xf numFmtId="0" fontId="64" fillId="46" borderId="40" xfId="61" applyFont="1" applyFill="1" applyBorder="1" applyAlignment="1" applyProtection="1">
      <alignment horizontal="left" vertical="center" wrapText="1"/>
      <protection/>
    </xf>
    <xf numFmtId="0" fontId="70" fillId="47" borderId="30" xfId="61" applyFont="1" applyFill="1" applyBorder="1" applyAlignment="1" applyProtection="1">
      <alignment horizontal="center" vertical="top"/>
      <protection/>
    </xf>
    <xf numFmtId="0" fontId="70" fillId="47" borderId="0" xfId="61" applyFont="1" applyFill="1" applyBorder="1" applyAlignment="1" applyProtection="1">
      <alignment horizontal="center" vertical="top"/>
      <protection/>
    </xf>
    <xf numFmtId="0" fontId="70" fillId="47" borderId="31" xfId="61" applyFont="1" applyFill="1" applyBorder="1" applyAlignment="1" applyProtection="1">
      <alignment horizontal="center" vertical="top"/>
      <protection/>
    </xf>
    <xf numFmtId="0" fontId="4" fillId="44" borderId="28" xfId="61" applyFont="1" applyFill="1" applyBorder="1" applyAlignment="1" applyProtection="1">
      <alignment vertical="top" wrapText="1"/>
      <protection/>
    </xf>
    <xf numFmtId="0" fontId="4" fillId="47" borderId="30" xfId="61" applyFont="1" applyFill="1" applyBorder="1" applyAlignment="1" applyProtection="1">
      <alignment horizontal="right" vertical="center" wrapText="1" indent="1"/>
      <protection/>
    </xf>
    <xf numFmtId="0" fontId="4" fillId="47" borderId="0" xfId="61" applyFont="1" applyFill="1" applyBorder="1" applyAlignment="1" applyProtection="1">
      <alignment horizontal="right" vertical="center" wrapText="1" indent="1"/>
      <protection/>
    </xf>
    <xf numFmtId="0" fontId="4" fillId="47" borderId="18" xfId="61" applyFont="1" applyFill="1" applyBorder="1" applyAlignment="1" applyProtection="1">
      <alignment horizontal="center" vertical="center" wrapText="1"/>
      <protection/>
    </xf>
    <xf numFmtId="0" fontId="4" fillId="47" borderId="31" xfId="61" applyFont="1" applyFill="1" applyBorder="1" applyAlignment="1" applyProtection="1">
      <alignment horizontal="center" vertical="center" wrapText="1"/>
      <protection/>
    </xf>
    <xf numFmtId="0" fontId="0" fillId="38" borderId="0" xfId="0" applyFill="1" applyBorder="1" applyAlignment="1" applyProtection="1">
      <alignment horizontal="center" vertical="center"/>
      <protection/>
    </xf>
    <xf numFmtId="0" fontId="5" fillId="40" borderId="36" xfId="61" applyFont="1" applyFill="1" applyBorder="1" applyAlignment="1" applyProtection="1">
      <alignment horizontal="left" vertical="top"/>
      <protection hidden="1" locked="0"/>
    </xf>
    <xf numFmtId="0" fontId="5" fillId="40" borderId="37" xfId="61" applyFont="1" applyFill="1" applyBorder="1" applyAlignment="1" applyProtection="1">
      <alignment horizontal="left" vertical="top"/>
      <protection hidden="1" locked="0"/>
    </xf>
    <xf numFmtId="178" fontId="71" fillId="38" borderId="0" xfId="61" applyNumberFormat="1" applyFont="1" applyFill="1" applyBorder="1" applyAlignment="1" applyProtection="1">
      <alignment horizontal="center" vertical="center"/>
      <protection/>
    </xf>
    <xf numFmtId="0" fontId="4" fillId="42" borderId="41" xfId="61" applyFont="1" applyFill="1" applyBorder="1" applyAlignment="1" applyProtection="1">
      <alignment horizontal="center" vertical="top" wrapText="1"/>
      <protection/>
    </xf>
    <xf numFmtId="0" fontId="4" fillId="42" borderId="42" xfId="61" applyFont="1" applyFill="1" applyBorder="1" applyAlignment="1" applyProtection="1">
      <alignment horizontal="center" vertical="top" wrapText="1"/>
      <protection/>
    </xf>
    <xf numFmtId="0" fontId="0" fillId="38" borderId="0" xfId="0" applyFont="1" applyFill="1" applyBorder="1" applyAlignment="1" applyProtection="1">
      <alignment horizontal="center" vertical="center"/>
      <protection/>
    </xf>
    <xf numFmtId="0" fontId="6" fillId="38" borderId="22" xfId="0" applyFont="1" applyFill="1" applyBorder="1" applyAlignment="1" applyProtection="1">
      <alignment horizontal="center" vertical="center"/>
      <protection/>
    </xf>
    <xf numFmtId="0" fontId="6" fillId="38" borderId="16" xfId="0" applyFont="1" applyFill="1" applyBorder="1" applyAlignment="1" applyProtection="1">
      <alignment horizontal="center" vertical="center"/>
      <protection/>
    </xf>
    <xf numFmtId="0" fontId="6" fillId="38" borderId="17" xfId="0" applyFont="1" applyFill="1" applyBorder="1" applyAlignment="1" applyProtection="1">
      <alignment horizontal="center" vertical="center"/>
      <protection/>
    </xf>
    <xf numFmtId="0" fontId="6" fillId="38" borderId="20" xfId="0" applyFont="1" applyFill="1" applyBorder="1" applyAlignment="1" applyProtection="1">
      <alignment horizontal="center" vertical="center"/>
      <protection/>
    </xf>
    <xf numFmtId="0" fontId="6" fillId="38" borderId="12" xfId="0" applyFont="1" applyFill="1" applyBorder="1" applyAlignment="1" applyProtection="1">
      <alignment horizontal="center" vertical="center"/>
      <protection/>
    </xf>
    <xf numFmtId="0" fontId="6" fillId="38" borderId="21" xfId="0" applyFont="1" applyFill="1" applyBorder="1" applyAlignment="1" applyProtection="1">
      <alignment horizontal="center" vertical="center"/>
      <protection/>
    </xf>
    <xf numFmtId="0" fontId="5" fillId="41" borderId="36" xfId="61" applyFont="1" applyFill="1" applyBorder="1" applyAlignment="1" applyProtection="1">
      <alignment horizontal="left" vertical="top" wrapText="1"/>
      <protection locked="0"/>
    </xf>
    <xf numFmtId="0" fontId="5" fillId="41" borderId="37" xfId="61" applyFont="1" applyFill="1" applyBorder="1" applyAlignment="1" applyProtection="1">
      <alignment horizontal="left" vertical="top" wrapText="1"/>
      <protection locked="0"/>
    </xf>
    <xf numFmtId="0" fontId="71" fillId="38" borderId="0" xfId="0" applyFont="1" applyFill="1" applyBorder="1" applyAlignment="1" applyProtection="1">
      <alignment horizontal="center" vertical="top" wrapText="1"/>
      <protection/>
    </xf>
    <xf numFmtId="0" fontId="5" fillId="41" borderId="43" xfId="61" applyFont="1" applyFill="1" applyBorder="1" applyAlignment="1" applyProtection="1">
      <alignment horizontal="left" vertical="top" indent="1"/>
      <protection hidden="1" locked="0"/>
    </xf>
    <xf numFmtId="0" fontId="5" fillId="41" borderId="37" xfId="61" applyFont="1" applyFill="1" applyBorder="1" applyAlignment="1" applyProtection="1">
      <alignment horizontal="left" vertical="top" indent="1"/>
      <protection hidden="1" locked="0"/>
    </xf>
    <xf numFmtId="0" fontId="4" fillId="44" borderId="28" xfId="61" applyFont="1" applyFill="1" applyBorder="1" applyAlignment="1" applyProtection="1">
      <alignment horizontal="center" vertical="top" wrapText="1"/>
      <protection/>
    </xf>
    <xf numFmtId="0" fontId="5" fillId="41" borderId="28" xfId="61" applyFont="1" applyFill="1" applyBorder="1" applyAlignment="1" applyProtection="1">
      <alignment horizontal="center" vertical="top" wrapText="1"/>
      <protection locked="0"/>
    </xf>
    <xf numFmtId="0" fontId="4" fillId="44" borderId="44" xfId="61" applyFont="1" applyFill="1" applyBorder="1" applyAlignment="1" applyProtection="1">
      <alignment vertical="top" wrapText="1"/>
      <protection/>
    </xf>
    <xf numFmtId="0" fontId="4" fillId="44" borderId="45" xfId="61" applyFont="1" applyFill="1" applyBorder="1" applyAlignment="1" applyProtection="1">
      <alignment vertical="top" wrapText="1"/>
      <protection/>
    </xf>
    <xf numFmtId="0" fontId="4" fillId="44" borderId="10" xfId="61" applyFont="1" applyFill="1" applyBorder="1" applyAlignment="1" applyProtection="1">
      <alignment vertical="top" wrapText="1"/>
      <protection/>
    </xf>
    <xf numFmtId="0" fontId="6" fillId="38" borderId="18" xfId="0" applyFont="1" applyFill="1" applyBorder="1" applyAlignment="1" applyProtection="1">
      <alignment horizontal="center" vertical="center"/>
      <protection/>
    </xf>
    <xf numFmtId="0" fontId="6" fillId="38" borderId="0" xfId="0" applyFont="1" applyFill="1" applyBorder="1" applyAlignment="1" applyProtection="1">
      <alignment horizontal="center" vertical="center"/>
      <protection/>
    </xf>
    <xf numFmtId="0" fontId="4" fillId="44" borderId="36" xfId="61" applyFont="1" applyFill="1" applyBorder="1" applyAlignment="1" applyProtection="1">
      <alignment vertical="top" wrapText="1"/>
      <protection/>
    </xf>
    <xf numFmtId="0" fontId="4" fillId="44" borderId="37" xfId="61" applyFont="1" applyFill="1" applyBorder="1" applyAlignment="1" applyProtection="1">
      <alignment vertical="top" wrapText="1"/>
      <protection/>
    </xf>
    <xf numFmtId="1" fontId="5" fillId="45" borderId="28" xfId="61" applyNumberFormat="1" applyFont="1" applyFill="1" applyBorder="1" applyAlignment="1" applyProtection="1">
      <alignment horizontal="center" vertical="top"/>
      <protection hidden="1" locked="0"/>
    </xf>
    <xf numFmtId="0" fontId="61" fillId="47" borderId="30" xfId="61" applyFont="1" applyFill="1" applyBorder="1" applyAlignment="1" applyProtection="1">
      <alignment horizontal="center" vertical="top" wrapText="1"/>
      <protection/>
    </xf>
    <xf numFmtId="0" fontId="61" fillId="47" borderId="0" xfId="61" applyFont="1" applyFill="1" applyBorder="1" applyAlignment="1" applyProtection="1">
      <alignment horizontal="center" vertical="top" wrapText="1"/>
      <protection/>
    </xf>
    <xf numFmtId="0" fontId="61" fillId="47" borderId="31" xfId="61" applyFont="1" applyFill="1" applyBorder="1" applyAlignment="1" applyProtection="1">
      <alignment horizontal="center" vertical="top" wrapText="1"/>
      <protection/>
    </xf>
    <xf numFmtId="0" fontId="4" fillId="44" borderId="15" xfId="61" applyFont="1" applyFill="1" applyBorder="1" applyAlignment="1" applyProtection="1">
      <alignment vertical="top" wrapText="1"/>
      <protection/>
    </xf>
    <xf numFmtId="0" fontId="4" fillId="44" borderId="11" xfId="61" applyFont="1" applyFill="1" applyBorder="1" applyAlignment="1" applyProtection="1">
      <alignment vertical="top" wrapText="1"/>
      <protection/>
    </xf>
    <xf numFmtId="0" fontId="0" fillId="0" borderId="0" xfId="56" applyFont="1" applyAlignment="1">
      <alignment horizontal="center" wrapText="1"/>
      <protection/>
    </xf>
    <xf numFmtId="0" fontId="18" fillId="0" borderId="0" xfId="62" applyFont="1" applyBorder="1" applyAlignment="1" applyProtection="1">
      <alignment horizontal="left" vertical="top" wrapText="1" shrinkToFit="1"/>
      <protection hidden="1" locked="0"/>
    </xf>
    <xf numFmtId="0" fontId="19" fillId="0" borderId="0" xfId="56" applyFont="1" applyBorder="1" applyAlignment="1" applyProtection="1">
      <alignment vertical="top" wrapText="1" shrinkToFit="1"/>
      <protection hidden="1" locked="0"/>
    </xf>
    <xf numFmtId="0" fontId="73" fillId="0" borderId="0" xfId="56" applyFont="1" applyAlignment="1">
      <alignment horizontal="center" vertical="center"/>
      <protection/>
    </xf>
    <xf numFmtId="0" fontId="13" fillId="0" borderId="0" xfId="56" applyFont="1" applyAlignment="1">
      <alignment horizontal="center"/>
      <protection/>
    </xf>
    <xf numFmtId="0" fontId="0" fillId="0" borderId="0" xfId="56" applyFont="1" applyAlignment="1">
      <alignment horizontal="justify" vertical="top" wrapText="1"/>
      <protection/>
    </xf>
    <xf numFmtId="0" fontId="16" fillId="0" borderId="0" xfId="56" applyFont="1" applyAlignment="1">
      <alignment horizontal="center" vertical="center"/>
      <protection/>
    </xf>
    <xf numFmtId="0" fontId="4" fillId="0" borderId="0" xfId="62" applyFont="1" applyBorder="1" applyAlignment="1" applyProtection="1">
      <alignment horizontal="left" vertical="top"/>
      <protection hidden="1" locked="0"/>
    </xf>
    <xf numFmtId="0" fontId="0" fillId="0" borderId="0" xfId="56" applyFont="1" applyBorder="1" applyAlignment="1" applyProtection="1">
      <alignment horizontal="right" vertical="top" indent="1"/>
      <protection hidden="1" locked="0"/>
    </xf>
    <xf numFmtId="0" fontId="4" fillId="0" borderId="0" xfId="62" applyFont="1" applyBorder="1" applyAlignment="1" applyProtection="1">
      <alignment horizontal="left" vertical="top" wrapText="1"/>
      <protection hidden="1" locked="0"/>
    </xf>
    <xf numFmtId="0" fontId="0" fillId="0" borderId="0" xfId="56" applyBorder="1" applyAlignment="1" applyProtection="1">
      <alignment horizontal="left" vertical="top" shrinkToFit="1"/>
      <protection hidden="1" locked="0"/>
    </xf>
    <xf numFmtId="0" fontId="4" fillId="0" borderId="0" xfId="62" applyFont="1" applyBorder="1" applyAlignment="1" applyProtection="1">
      <alignment horizontal="right" vertical="top" indent="1"/>
      <protection hidden="1" locked="0"/>
    </xf>
    <xf numFmtId="0" fontId="4" fillId="0" borderId="0" xfId="62" applyFont="1" applyBorder="1" applyAlignment="1" applyProtection="1">
      <alignment horizontal="left" vertical="top" wrapText="1" shrinkToFit="1"/>
      <protection hidden="1" locked="0"/>
    </xf>
    <xf numFmtId="0" fontId="4" fillId="0" borderId="0" xfId="62" applyFont="1" applyBorder="1" applyAlignment="1" applyProtection="1">
      <alignment horizontal="left" vertical="center"/>
      <protection hidden="1" locked="0"/>
    </xf>
    <xf numFmtId="0" fontId="0" fillId="0" borderId="0" xfId="56" applyFont="1" applyAlignment="1">
      <alignment horizontal="justify" wrapText="1"/>
      <protection/>
    </xf>
    <xf numFmtId="0" fontId="81" fillId="0" borderId="0" xfId="0" applyFont="1" applyBorder="1" applyAlignment="1" applyProtection="1">
      <alignment horizontal="left" wrapText="1"/>
      <protection/>
    </xf>
    <xf numFmtId="0" fontId="19" fillId="0" borderId="0" xfId="0" applyFont="1" applyAlignment="1" applyProtection="1">
      <alignment horizontal="center" wrapText="1"/>
      <protection/>
    </xf>
    <xf numFmtId="0" fontId="81" fillId="0" borderId="15" xfId="0" applyFont="1" applyBorder="1" applyAlignment="1" applyProtection="1">
      <alignment horizontal="justify" vertical="center" wrapText="1"/>
      <protection/>
    </xf>
    <xf numFmtId="0" fontId="81" fillId="0" borderId="11" xfId="0" applyFont="1" applyBorder="1" applyAlignment="1" applyProtection="1">
      <alignment horizontal="justify" vertical="center" wrapText="1"/>
      <protection/>
    </xf>
    <xf numFmtId="0" fontId="80" fillId="0" borderId="24" xfId="0" applyFont="1" applyBorder="1" applyAlignment="1" applyProtection="1">
      <alignment horizontal="center" vertical="center" textRotation="90" wrapText="1"/>
      <protection/>
    </xf>
    <xf numFmtId="0" fontId="80" fillId="0" borderId="14" xfId="0" applyFont="1" applyBorder="1" applyAlignment="1" applyProtection="1">
      <alignment horizontal="center" vertical="center" textRotation="90" wrapText="1"/>
      <protection/>
    </xf>
    <xf numFmtId="0" fontId="80" fillId="0" borderId="24" xfId="0" applyFont="1" applyBorder="1" applyAlignment="1" applyProtection="1">
      <alignment horizontal="center" vertical="center" wrapText="1"/>
      <protection/>
    </xf>
    <xf numFmtId="0" fontId="80" fillId="0" borderId="14" xfId="0" applyFont="1" applyBorder="1" applyAlignment="1" applyProtection="1">
      <alignment horizontal="center" vertical="center" wrapText="1"/>
      <protection/>
    </xf>
    <xf numFmtId="0" fontId="80" fillId="0" borderId="15" xfId="0" applyFont="1" applyBorder="1" applyAlignment="1" applyProtection="1">
      <alignment horizontal="center" vertical="center" textRotation="90" wrapText="1"/>
      <protection/>
    </xf>
    <xf numFmtId="0" fontId="80" fillId="0" borderId="11" xfId="0" applyFont="1" applyBorder="1" applyAlignment="1" applyProtection="1">
      <alignment horizontal="center" vertical="center" textRotation="90" wrapText="1"/>
      <protection/>
    </xf>
    <xf numFmtId="0" fontId="119" fillId="0" borderId="0" xfId="0" applyFont="1" applyAlignment="1">
      <alignment horizontal="center"/>
    </xf>
    <xf numFmtId="0" fontId="15" fillId="0" borderId="0" xfId="0" applyFont="1" applyAlignment="1" applyProtection="1">
      <alignment horizontal="center" wrapText="1"/>
      <protection/>
    </xf>
    <xf numFmtId="0" fontId="79" fillId="0" borderId="0" xfId="0" applyFont="1" applyAlignment="1" applyProtection="1">
      <alignment horizontal="center" wrapText="1"/>
      <protection/>
    </xf>
    <xf numFmtId="0" fontId="79" fillId="0" borderId="0" xfId="0" applyFont="1" applyAlignment="1" applyProtection="1">
      <alignment horizontal="justify" vertical="center" wrapText="1"/>
      <protection/>
    </xf>
    <xf numFmtId="0" fontId="21" fillId="35" borderId="20" xfId="56" applyFont="1" applyFill="1" applyBorder="1" applyAlignment="1" applyProtection="1">
      <alignment horizontal="center" wrapText="1"/>
      <protection hidden="1"/>
    </xf>
    <xf numFmtId="0" fontId="21" fillId="35" borderId="12" xfId="56" applyFont="1" applyFill="1" applyBorder="1" applyAlignment="1" applyProtection="1">
      <alignment horizontal="center" wrapText="1"/>
      <protection hidden="1"/>
    </xf>
    <xf numFmtId="0" fontId="0" fillId="0" borderId="10" xfId="56" applyFont="1" applyBorder="1" applyAlignment="1" applyProtection="1">
      <alignment horizontal="center" wrapText="1"/>
      <protection hidden="1" locked="0"/>
    </xf>
    <xf numFmtId="0" fontId="24" fillId="33" borderId="10" xfId="56" applyFont="1" applyFill="1" applyBorder="1" applyAlignment="1" applyProtection="1">
      <alignment horizontal="center" vertical="center" shrinkToFit="1"/>
      <protection hidden="1" locked="0"/>
    </xf>
    <xf numFmtId="178" fontId="18" fillId="33" borderId="15" xfId="56" applyNumberFormat="1" applyFont="1" applyFill="1" applyBorder="1" applyAlignment="1" applyProtection="1">
      <alignment horizontal="center" vertical="center"/>
      <protection hidden="1" locked="0"/>
    </xf>
    <xf numFmtId="178" fontId="18" fillId="33" borderId="13" xfId="56" applyNumberFormat="1" applyFont="1" applyFill="1" applyBorder="1" applyAlignment="1" applyProtection="1">
      <alignment horizontal="center" vertical="center"/>
      <protection hidden="1" locked="0"/>
    </xf>
    <xf numFmtId="178" fontId="18" fillId="33" borderId="11" xfId="56" applyNumberFormat="1" applyFont="1" applyFill="1" applyBorder="1" applyAlignment="1" applyProtection="1">
      <alignment horizontal="center" vertical="center"/>
      <protection hidden="1" locked="0"/>
    </xf>
    <xf numFmtId="0" fontId="25" fillId="33" borderId="17" xfId="56" applyFont="1" applyFill="1" applyBorder="1" applyAlignment="1" applyProtection="1">
      <alignment horizontal="center" vertical="center" textRotation="90" wrapText="1"/>
      <protection hidden="1" locked="0"/>
    </xf>
    <xf numFmtId="0" fontId="25" fillId="33" borderId="21" xfId="56" applyFont="1" applyFill="1" applyBorder="1" applyAlignment="1" applyProtection="1">
      <alignment horizontal="center" vertical="center" textRotation="90" wrapText="1"/>
      <protection hidden="1" locked="0"/>
    </xf>
    <xf numFmtId="1" fontId="26" fillId="33" borderId="15" xfId="56" applyNumberFormat="1" applyFont="1" applyFill="1" applyBorder="1" applyAlignment="1" applyProtection="1">
      <alignment horizontal="center" vertical="center" wrapText="1"/>
      <protection hidden="1" locked="0"/>
    </xf>
    <xf numFmtId="1" fontId="26" fillId="33" borderId="13" xfId="56" applyNumberFormat="1" applyFont="1" applyFill="1" applyBorder="1" applyAlignment="1" applyProtection="1">
      <alignment horizontal="center" vertical="center" wrapText="1"/>
      <protection hidden="1" locked="0"/>
    </xf>
    <xf numFmtId="1" fontId="26" fillId="33" borderId="11" xfId="56" applyNumberFormat="1" applyFont="1" applyFill="1" applyBorder="1" applyAlignment="1" applyProtection="1">
      <alignment horizontal="center" vertical="center" wrapText="1"/>
      <protection hidden="1" locked="0"/>
    </xf>
    <xf numFmtId="0" fontId="76" fillId="33" borderId="0" xfId="56" applyFont="1" applyFill="1" applyAlignment="1" applyProtection="1">
      <alignment horizontal="left" wrapText="1"/>
      <protection hidden="1" locked="0"/>
    </xf>
    <xf numFmtId="0" fontId="23" fillId="33" borderId="0" xfId="56" applyFont="1" applyFill="1" applyBorder="1" applyAlignment="1" applyProtection="1">
      <alignment horizontal="center" vertical="center" shrinkToFit="1"/>
      <protection hidden="1" locked="0"/>
    </xf>
    <xf numFmtId="0" fontId="24" fillId="33" borderId="12" xfId="56" applyFont="1" applyFill="1" applyBorder="1" applyAlignment="1" applyProtection="1">
      <alignment horizontal="center" vertical="center" shrinkToFit="1"/>
      <protection hidden="1" locked="0"/>
    </xf>
    <xf numFmtId="0" fontId="24" fillId="33" borderId="13" xfId="56" applyFont="1" applyFill="1" applyBorder="1" applyAlignment="1" applyProtection="1">
      <alignment horizontal="center" vertical="center" shrinkToFit="1"/>
      <protection hidden="1" locked="0"/>
    </xf>
    <xf numFmtId="0" fontId="24" fillId="33" borderId="15" xfId="56" applyFont="1" applyFill="1" applyBorder="1" applyAlignment="1" applyProtection="1">
      <alignment horizontal="center" vertical="center" shrinkToFit="1"/>
      <protection hidden="1" locked="0"/>
    </xf>
    <xf numFmtId="0" fontId="4" fillId="33" borderId="10" xfId="56" applyFont="1" applyFill="1" applyBorder="1" applyAlignment="1" applyProtection="1">
      <alignment horizontal="center" vertical="center" textRotation="90" wrapText="1"/>
      <protection hidden="1" locked="0"/>
    </xf>
    <xf numFmtId="0" fontId="0" fillId="0" borderId="0" xfId="56" applyBorder="1" applyAlignment="1" applyProtection="1">
      <alignment horizontal="center" vertical="center"/>
      <protection hidden="1"/>
    </xf>
    <xf numFmtId="0" fontId="19" fillId="0" borderId="0" xfId="56" applyFont="1" applyAlignment="1" applyProtection="1">
      <alignment horizontal="left" vertical="center"/>
      <protection hidden="1"/>
    </xf>
    <xf numFmtId="0" fontId="0" fillId="0" borderId="15" xfId="56" applyBorder="1" applyAlignment="1" applyProtection="1">
      <alignment horizontal="center" vertical="center"/>
      <protection hidden="1"/>
    </xf>
    <xf numFmtId="0" fontId="0" fillId="0" borderId="11" xfId="56" applyBorder="1" applyAlignment="1" applyProtection="1">
      <alignment horizontal="center" vertical="center"/>
      <protection hidden="1"/>
    </xf>
    <xf numFmtId="49" fontId="0" fillId="0" borderId="15" xfId="56" applyNumberFormat="1" applyFont="1" applyBorder="1" applyAlignment="1" applyProtection="1">
      <alignment horizontal="center" vertical="center"/>
      <protection hidden="1" locked="0"/>
    </xf>
    <xf numFmtId="0" fontId="0" fillId="0" borderId="13" xfId="56" applyNumberFormat="1" applyFont="1" applyBorder="1" applyAlignment="1" applyProtection="1">
      <alignment horizontal="center" vertical="center"/>
      <protection hidden="1" locked="0"/>
    </xf>
    <xf numFmtId="0" fontId="0" fillId="0" borderId="11" xfId="56" applyNumberFormat="1" applyFont="1" applyBorder="1" applyAlignment="1" applyProtection="1">
      <alignment horizontal="center" vertical="center"/>
      <protection hidden="1" locked="0"/>
    </xf>
    <xf numFmtId="180" fontId="27" fillId="0" borderId="0" xfId="56" applyNumberFormat="1" applyFont="1" applyAlignment="1" applyProtection="1">
      <alignment horizontal="center" vertical="center"/>
      <protection hidden="1"/>
    </xf>
    <xf numFmtId="0" fontId="28" fillId="0" borderId="0" xfId="56" applyFont="1" applyAlignment="1" applyProtection="1">
      <alignment horizontal="center" vertical="center"/>
      <protection hidden="1"/>
    </xf>
    <xf numFmtId="182" fontId="31" fillId="0" borderId="0" xfId="56" applyNumberFormat="1" applyFont="1" applyBorder="1" applyAlignment="1" applyProtection="1">
      <alignment horizontal="left" vertical="center"/>
      <protection hidden="1"/>
    </xf>
    <xf numFmtId="0" fontId="32" fillId="0" borderId="22" xfId="56" applyFont="1" applyBorder="1" applyAlignment="1" applyProtection="1">
      <alignment horizontal="right" vertical="center"/>
      <protection hidden="1"/>
    </xf>
    <xf numFmtId="0" fontId="33" fillId="0" borderId="16" xfId="56" applyFont="1" applyBorder="1" applyAlignment="1" applyProtection="1">
      <alignment horizontal="right" vertical="center"/>
      <protection hidden="1"/>
    </xf>
    <xf numFmtId="0" fontId="34" fillId="0" borderId="0" xfId="56" applyFont="1" applyAlignment="1" applyProtection="1">
      <alignment horizontal="center" textRotation="90"/>
      <protection hidden="1"/>
    </xf>
    <xf numFmtId="2" fontId="0" fillId="0" borderId="0" xfId="56" applyNumberFormat="1" applyBorder="1" applyAlignment="1" applyProtection="1">
      <alignment horizontal="right" vertical="center" indent="1"/>
      <protection hidden="1" locked="0"/>
    </xf>
    <xf numFmtId="0" fontId="0" fillId="0" borderId="16" xfId="56" applyFont="1" applyBorder="1" applyAlignment="1" applyProtection="1">
      <alignment horizontal="left" vertical="center"/>
      <protection hidden="1"/>
    </xf>
    <xf numFmtId="0" fontId="0" fillId="0" borderId="0" xfId="56" applyBorder="1" applyAlignment="1" applyProtection="1">
      <alignment horizontal="left"/>
      <protection hidden="1"/>
    </xf>
    <xf numFmtId="0" fontId="0" fillId="0" borderId="12" xfId="56" applyFont="1" applyBorder="1" applyAlignment="1" applyProtection="1">
      <alignment horizontal="center"/>
      <protection hidden="1" locked="0"/>
    </xf>
    <xf numFmtId="2" fontId="19" fillId="0" borderId="12" xfId="56" applyNumberFormat="1" applyFont="1" applyBorder="1" applyAlignment="1" applyProtection="1">
      <alignment horizontal="left" wrapText="1"/>
      <protection hidden="1" locked="0"/>
    </xf>
    <xf numFmtId="0" fontId="19" fillId="0" borderId="12" xfId="56" applyFont="1" applyBorder="1" applyAlignment="1" applyProtection="1">
      <alignment horizontal="left" wrapText="1"/>
      <protection hidden="1" locked="0"/>
    </xf>
    <xf numFmtId="49" fontId="0" fillId="0" borderId="10" xfId="56" applyNumberFormat="1" applyFont="1" applyBorder="1" applyAlignment="1" applyProtection="1">
      <alignment horizontal="center" vertical="center"/>
      <protection hidden="1" locked="0"/>
    </xf>
    <xf numFmtId="0" fontId="0" fillId="0" borderId="10" xfId="56" applyFont="1" applyBorder="1" applyAlignment="1" applyProtection="1">
      <alignment horizontal="center" vertical="center"/>
      <protection hidden="1" locked="0"/>
    </xf>
    <xf numFmtId="0" fontId="19" fillId="0" borderId="0" xfId="56" applyFont="1" applyAlignment="1" applyProtection="1">
      <alignment horizontal="left" vertical="center" wrapText="1"/>
      <protection hidden="1" locked="0"/>
    </xf>
    <xf numFmtId="0" fontId="0" fillId="0" borderId="0" xfId="56" applyAlignment="1" applyProtection="1">
      <alignment horizontal="left" vertical="center"/>
      <protection hidden="1"/>
    </xf>
    <xf numFmtId="0" fontId="0" fillId="0" borderId="0" xfId="56" applyFont="1" applyBorder="1" applyAlignment="1" applyProtection="1">
      <alignment horizontal="center" vertical="center"/>
      <protection hidden="1"/>
    </xf>
    <xf numFmtId="0" fontId="6" fillId="0" borderId="16" xfId="56" applyFont="1" applyFill="1" applyBorder="1" applyAlignment="1" applyProtection="1">
      <alignment horizontal="left" vertical="center"/>
      <protection hidden="1"/>
    </xf>
    <xf numFmtId="0" fontId="6" fillId="0" borderId="16" xfId="56" applyFont="1" applyBorder="1" applyAlignment="1" applyProtection="1">
      <alignment horizontal="center" vertical="center"/>
      <protection hidden="1"/>
    </xf>
    <xf numFmtId="0" fontId="0" fillId="0" borderId="0" xfId="56" applyFill="1" applyBorder="1" applyAlignment="1" applyProtection="1">
      <alignment horizontal="left" vertical="center"/>
      <protection hidden="1"/>
    </xf>
    <xf numFmtId="0" fontId="0" fillId="0" borderId="18" xfId="56" applyFont="1" applyBorder="1" applyAlignment="1" applyProtection="1">
      <alignment horizontal="center" vertical="center"/>
      <protection hidden="1"/>
    </xf>
    <xf numFmtId="0" fontId="0" fillId="0" borderId="19" xfId="56" applyFont="1" applyBorder="1" applyAlignment="1" applyProtection="1">
      <alignment horizontal="center" vertical="center"/>
      <protection hidden="1"/>
    </xf>
    <xf numFmtId="0" fontId="0" fillId="0" borderId="18" xfId="56" applyBorder="1" applyAlignment="1" applyProtection="1">
      <alignment horizontal="center" vertical="center"/>
      <protection hidden="1"/>
    </xf>
    <xf numFmtId="0" fontId="0" fillId="0" borderId="0" xfId="56" applyBorder="1" applyAlignment="1" applyProtection="1">
      <alignment horizontal="left" vertical="center"/>
      <protection hidden="1"/>
    </xf>
    <xf numFmtId="0" fontId="0" fillId="0" borderId="0" xfId="56" applyFont="1" applyAlignment="1" applyProtection="1">
      <alignment horizontal="center" vertical="center"/>
      <protection hidden="1"/>
    </xf>
    <xf numFmtId="0" fontId="0" fillId="0" borderId="24" xfId="56" applyBorder="1" applyAlignment="1" applyProtection="1">
      <alignment horizontal="center" vertical="center"/>
      <protection hidden="1" locked="0"/>
    </xf>
    <xf numFmtId="0" fontId="0" fillId="0" borderId="14" xfId="56" applyBorder="1" applyAlignment="1" applyProtection="1">
      <alignment horizontal="center" vertical="center"/>
      <protection hidden="1" locked="0"/>
    </xf>
    <xf numFmtId="0" fontId="37" fillId="0" borderId="0" xfId="56" applyFont="1" applyAlignment="1" applyProtection="1">
      <alignment horizontal="center" vertical="center" wrapText="1"/>
      <protection hidden="1"/>
    </xf>
    <xf numFmtId="0" fontId="37" fillId="0" borderId="19" xfId="56" applyFont="1" applyBorder="1" applyAlignment="1" applyProtection="1">
      <alignment horizontal="center" vertical="center" wrapText="1"/>
      <protection hidden="1"/>
    </xf>
    <xf numFmtId="0" fontId="0" fillId="0" borderId="19" xfId="56" applyBorder="1" applyAlignment="1" applyProtection="1">
      <alignment horizontal="left" vertical="center"/>
      <protection hidden="1"/>
    </xf>
    <xf numFmtId="0" fontId="37" fillId="0" borderId="0" xfId="56" applyFont="1" applyAlignment="1" applyProtection="1">
      <alignment horizontal="left" vertical="center" wrapText="1"/>
      <protection hidden="1"/>
    </xf>
    <xf numFmtId="0" fontId="37" fillId="0" borderId="19" xfId="56" applyFont="1" applyBorder="1" applyAlignment="1" applyProtection="1">
      <alignment horizontal="left" vertical="center" wrapText="1"/>
      <protection hidden="1"/>
    </xf>
    <xf numFmtId="0" fontId="0" fillId="0" borderId="10" xfId="56" applyBorder="1" applyAlignment="1" applyProtection="1">
      <alignment horizontal="center" vertical="center"/>
      <protection hidden="1" locked="0"/>
    </xf>
    <xf numFmtId="0" fontId="34" fillId="0" borderId="0" xfId="56" applyFont="1" applyAlignment="1" applyProtection="1">
      <alignment horizontal="center" vertical="top" textRotation="90"/>
      <protection hidden="1"/>
    </xf>
    <xf numFmtId="2" fontId="0" fillId="0" borderId="0" xfId="56" applyNumberFormat="1" applyAlignment="1" applyProtection="1">
      <alignment horizontal="right" vertical="center" indent="3"/>
      <protection hidden="1" locked="0"/>
    </xf>
    <xf numFmtId="2" fontId="0" fillId="0" borderId="0" xfId="56" applyNumberFormat="1" applyBorder="1" applyAlignment="1" applyProtection="1">
      <alignment horizontal="right" vertical="center" indent="3"/>
      <protection hidden="1" locked="0"/>
    </xf>
    <xf numFmtId="2" fontId="6" fillId="0" borderId="23" xfId="56" applyNumberFormat="1" applyFont="1" applyBorder="1" applyAlignment="1" applyProtection="1">
      <alignment horizontal="right" vertical="center" indent="3"/>
      <protection hidden="1"/>
    </xf>
    <xf numFmtId="0" fontId="0" fillId="0" borderId="0" xfId="56" applyAlignment="1" applyProtection="1">
      <alignment horizontal="left" vertical="center" wrapText="1" indent="2"/>
      <protection hidden="1"/>
    </xf>
    <xf numFmtId="0" fontId="39" fillId="0" borderId="0" xfId="56" applyFont="1" applyBorder="1" applyAlignment="1" applyProtection="1">
      <alignment horizontal="center" vertical="top" wrapText="1"/>
      <protection hidden="1"/>
    </xf>
    <xf numFmtId="0" fontId="6" fillId="0" borderId="18" xfId="56" applyFont="1" applyBorder="1" applyAlignment="1" applyProtection="1">
      <alignment horizontal="center" vertical="center"/>
      <protection hidden="1"/>
    </xf>
    <xf numFmtId="0" fontId="6" fillId="0" borderId="0" xfId="56" applyFont="1" applyBorder="1" applyAlignment="1" applyProtection="1">
      <alignment horizontal="center" vertical="center"/>
      <protection hidden="1"/>
    </xf>
    <xf numFmtId="0" fontId="40" fillId="0" borderId="16" xfId="56" applyFont="1" applyBorder="1" applyAlignment="1" applyProtection="1">
      <alignment horizontal="center" vertical="center"/>
      <protection hidden="1"/>
    </xf>
    <xf numFmtId="0" fontId="0" fillId="0" borderId="0" xfId="56" applyFont="1" applyAlignment="1" applyProtection="1">
      <alignment horizontal="center" vertical="center" wrapText="1"/>
      <protection hidden="1"/>
    </xf>
    <xf numFmtId="0" fontId="0" fillId="0" borderId="19" xfId="56" applyFont="1" applyBorder="1" applyAlignment="1" applyProtection="1">
      <alignment horizontal="center" vertical="center" wrapText="1"/>
      <protection hidden="1"/>
    </xf>
    <xf numFmtId="0" fontId="0" fillId="0" borderId="0" xfId="56" applyAlignment="1" applyProtection="1">
      <alignment horizontal="center" vertical="center"/>
      <protection hidden="1" locked="0"/>
    </xf>
    <xf numFmtId="0" fontId="0" fillId="0" borderId="0" xfId="56" applyBorder="1" applyAlignment="1" applyProtection="1">
      <alignment horizontal="center" vertical="center"/>
      <protection hidden="1" locked="0"/>
    </xf>
    <xf numFmtId="0" fontId="0" fillId="0" borderId="0" xfId="56" applyAlignment="1" applyProtection="1">
      <alignment horizontal="center" vertical="center"/>
      <protection hidden="1"/>
    </xf>
    <xf numFmtId="0" fontId="40" fillId="0" borderId="0" xfId="56" applyFont="1" applyAlignment="1" applyProtection="1">
      <alignment horizontal="center" vertical="center"/>
      <protection hidden="1"/>
    </xf>
    <xf numFmtId="2" fontId="0" fillId="0" borderId="0" xfId="56" applyNumberFormat="1" applyAlignment="1" applyProtection="1">
      <alignment horizontal="right" vertical="center" indent="3"/>
      <protection hidden="1"/>
    </xf>
    <xf numFmtId="2" fontId="0" fillId="0" borderId="0" xfId="56" applyNumberFormat="1" applyBorder="1" applyAlignment="1" applyProtection="1">
      <alignment horizontal="right" vertical="center" indent="3"/>
      <protection hidden="1"/>
    </xf>
    <xf numFmtId="0" fontId="41" fillId="0" borderId="0" xfId="56" applyFont="1" applyAlignment="1" applyProtection="1">
      <alignment horizontal="center"/>
      <protection hidden="1"/>
    </xf>
    <xf numFmtId="0" fontId="42" fillId="0" borderId="0" xfId="56" applyFont="1" applyAlignment="1" applyProtection="1">
      <alignment horizontal="right"/>
      <protection hidden="1"/>
    </xf>
    <xf numFmtId="0" fontId="44" fillId="0" borderId="0" xfId="56" applyFont="1" applyAlignment="1" applyProtection="1">
      <alignment horizontal="center"/>
      <protection hidden="1"/>
    </xf>
    <xf numFmtId="0" fontId="45" fillId="0" borderId="0" xfId="56" applyFont="1" applyAlignment="1" applyProtection="1">
      <alignment horizontal="center"/>
      <protection hidden="1"/>
    </xf>
    <xf numFmtId="0" fontId="6" fillId="0" borderId="22" xfId="56" applyFont="1" applyBorder="1" applyAlignment="1" applyProtection="1">
      <alignment horizontal="center"/>
      <protection hidden="1"/>
    </xf>
    <xf numFmtId="0" fontId="6" fillId="0" borderId="17" xfId="56" applyFont="1" applyBorder="1" applyAlignment="1" applyProtection="1">
      <alignment horizontal="center"/>
      <protection hidden="1"/>
    </xf>
    <xf numFmtId="49" fontId="4" fillId="0" borderId="15" xfId="56" applyNumberFormat="1" applyFont="1" applyBorder="1" applyAlignment="1" applyProtection="1">
      <alignment horizontal="left" vertical="center"/>
      <protection hidden="1"/>
    </xf>
    <xf numFmtId="49" fontId="4" fillId="0" borderId="11" xfId="56" applyNumberFormat="1" applyFont="1" applyBorder="1" applyAlignment="1" applyProtection="1">
      <alignment horizontal="left" vertical="center"/>
      <protection hidden="1"/>
    </xf>
    <xf numFmtId="0" fontId="6" fillId="0" borderId="22" xfId="56" applyFont="1" applyBorder="1" applyAlignment="1" applyProtection="1">
      <alignment horizontal="center" vertical="top"/>
      <protection hidden="1"/>
    </xf>
    <xf numFmtId="0" fontId="6" fillId="0" borderId="16" xfId="56" applyFont="1" applyBorder="1" applyAlignment="1" applyProtection="1">
      <alignment horizontal="center" vertical="top"/>
      <protection hidden="1"/>
    </xf>
    <xf numFmtId="0" fontId="6" fillId="0" borderId="17" xfId="56" applyFont="1" applyBorder="1" applyAlignment="1" applyProtection="1">
      <alignment horizontal="center" vertical="top"/>
      <protection hidden="1"/>
    </xf>
    <xf numFmtId="0" fontId="6" fillId="0" borderId="20" xfId="56" applyFont="1" applyBorder="1" applyAlignment="1" applyProtection="1">
      <alignment horizontal="center" vertical="top"/>
      <protection hidden="1"/>
    </xf>
    <xf numFmtId="0" fontId="6" fillId="0" borderId="12" xfId="56" applyFont="1" applyBorder="1" applyAlignment="1" applyProtection="1">
      <alignment horizontal="center" vertical="top"/>
      <protection hidden="1"/>
    </xf>
    <xf numFmtId="0" fontId="6" fillId="0" borderId="21" xfId="56" applyFont="1" applyBorder="1" applyAlignment="1" applyProtection="1">
      <alignment horizontal="center" vertical="top"/>
      <protection hidden="1"/>
    </xf>
    <xf numFmtId="0" fontId="50" fillId="33" borderId="10" xfId="56" applyNumberFormat="1" applyFont="1" applyFill="1" applyBorder="1" applyAlignment="1">
      <alignment horizontal="center" vertical="center" wrapText="1"/>
      <protection/>
    </xf>
    <xf numFmtId="0" fontId="28" fillId="0" borderId="0" xfId="56" applyFont="1" applyBorder="1" applyAlignment="1" applyProtection="1">
      <alignment horizontal="center" vertical="center"/>
      <protection hidden="1" locked="0"/>
    </xf>
    <xf numFmtId="0" fontId="6" fillId="0" borderId="0" xfId="56" applyFont="1" applyAlignment="1" applyProtection="1">
      <alignment horizontal="center"/>
      <protection hidden="1" locked="0"/>
    </xf>
    <xf numFmtId="0" fontId="6" fillId="0" borderId="0" xfId="56" applyFont="1" applyBorder="1" applyAlignment="1">
      <alignment horizontal="center" vertical="top" wrapText="1"/>
      <protection/>
    </xf>
    <xf numFmtId="0" fontId="48" fillId="0" borderId="0" xfId="56" applyFont="1" applyBorder="1" applyAlignment="1">
      <alignment horizontal="left" shrinkToFit="1"/>
      <protection/>
    </xf>
    <xf numFmtId="0" fontId="28" fillId="0" borderId="0" xfId="56" applyFont="1" applyBorder="1" applyAlignment="1">
      <alignment horizontal="center" vertical="center"/>
      <protection/>
    </xf>
    <xf numFmtId="2" fontId="6" fillId="0" borderId="16" xfId="56" applyNumberFormat="1" applyFont="1" applyBorder="1" applyAlignment="1">
      <alignment horizontal="left" vertical="center" indent="4" shrinkToFit="1"/>
      <protection/>
    </xf>
    <xf numFmtId="179" fontId="48" fillId="33" borderId="16" xfId="56" applyNumberFormat="1" applyFont="1" applyFill="1" applyBorder="1" applyAlignment="1">
      <alignment horizontal="left" vertical="center" wrapText="1"/>
      <protection/>
    </xf>
    <xf numFmtId="0" fontId="0" fillId="0" borderId="0" xfId="56" applyFont="1" applyBorder="1" applyAlignment="1">
      <alignment horizontal="center" vertical="top" wrapText="1"/>
      <protection/>
    </xf>
    <xf numFmtId="179" fontId="25" fillId="33" borderId="10" xfId="56" applyNumberFormat="1" applyFont="1" applyFill="1" applyBorder="1" applyAlignment="1">
      <alignment horizontal="center" vertical="center" wrapText="1"/>
      <protection/>
    </xf>
    <xf numFmtId="0" fontId="49" fillId="0" borderId="24" xfId="56" applyFont="1" applyBorder="1" applyAlignment="1">
      <alignment horizontal="center" vertical="center" wrapText="1"/>
      <protection/>
    </xf>
    <xf numFmtId="0" fontId="49" fillId="0" borderId="25" xfId="56" applyFont="1" applyBorder="1" applyAlignment="1">
      <alignment horizontal="center" vertical="center" wrapText="1"/>
      <protection/>
    </xf>
    <xf numFmtId="0" fontId="49" fillId="0" borderId="14" xfId="56" applyFont="1" applyBorder="1" applyAlignment="1">
      <alignment horizontal="center" vertical="center" wrapText="1"/>
      <protection/>
    </xf>
    <xf numFmtId="0" fontId="0" fillId="0" borderId="0" xfId="57" applyAlignment="1" applyProtection="1">
      <alignment horizontal="center"/>
      <protection hidden="1"/>
    </xf>
    <xf numFmtId="0" fontId="37" fillId="0" borderId="16" xfId="57" applyFont="1" applyBorder="1" applyAlignment="1" applyProtection="1">
      <alignment horizontal="center" vertical="top" shrinkToFit="1"/>
      <protection hidden="1"/>
    </xf>
    <xf numFmtId="0" fontId="52" fillId="0" borderId="0" xfId="57" applyFont="1" applyAlignment="1" applyProtection="1">
      <alignment horizontal="center" vertical="center"/>
      <protection hidden="1"/>
    </xf>
    <xf numFmtId="0" fontId="53" fillId="0" borderId="0" xfId="57" applyFont="1" applyAlignment="1" applyProtection="1">
      <alignment horizontal="center"/>
      <protection hidden="1"/>
    </xf>
    <xf numFmtId="0" fontId="0" fillId="0" borderId="15" xfId="57" applyFont="1" applyBorder="1" applyAlignment="1" applyProtection="1">
      <alignment horizontal="center" vertical="center"/>
      <protection hidden="1"/>
    </xf>
    <xf numFmtId="0" fontId="0" fillId="0" borderId="13" xfId="57" applyFont="1" applyBorder="1" applyAlignment="1" applyProtection="1">
      <alignment horizontal="center" vertical="center"/>
      <protection hidden="1"/>
    </xf>
    <xf numFmtId="0" fontId="0" fillId="0" borderId="11" xfId="57" applyFont="1" applyBorder="1" applyAlignment="1" applyProtection="1">
      <alignment horizontal="center" vertical="center"/>
      <protection hidden="1"/>
    </xf>
    <xf numFmtId="49" fontId="55" fillId="0" borderId="12" xfId="57" applyNumberFormat="1" applyFont="1" applyBorder="1" applyAlignment="1" applyProtection="1">
      <alignment horizontal="center"/>
      <protection hidden="1"/>
    </xf>
    <xf numFmtId="0" fontId="0" fillId="0" borderId="0" xfId="57" applyAlignment="1" applyProtection="1">
      <alignment horizontal="right"/>
      <protection hidden="1"/>
    </xf>
    <xf numFmtId="49" fontId="0" fillId="0" borderId="15" xfId="57" applyNumberFormat="1" applyFont="1" applyBorder="1" applyAlignment="1" applyProtection="1">
      <alignment horizontal="center" vertical="center"/>
      <protection hidden="1"/>
    </xf>
    <xf numFmtId="49" fontId="0" fillId="0" borderId="13" xfId="57" applyNumberFormat="1" applyBorder="1" applyAlignment="1" applyProtection="1">
      <alignment horizontal="center" vertical="center"/>
      <protection hidden="1"/>
    </xf>
    <xf numFmtId="49" fontId="0" fillId="0" borderId="11" xfId="57" applyNumberFormat="1" applyBorder="1" applyAlignment="1" applyProtection="1">
      <alignment horizontal="center" vertical="center"/>
      <protection hidden="1"/>
    </xf>
    <xf numFmtId="0" fontId="0" fillId="0" borderId="15" xfId="57" applyBorder="1" applyAlignment="1" applyProtection="1">
      <alignment horizontal="center" vertical="center"/>
      <protection hidden="1"/>
    </xf>
    <xf numFmtId="0" fontId="0" fillId="0" borderId="13" xfId="57" applyBorder="1" applyAlignment="1" applyProtection="1">
      <alignment horizontal="center" vertical="center"/>
      <protection hidden="1"/>
    </xf>
    <xf numFmtId="0" fontId="0" fillId="0" borderId="11" xfId="57" applyBorder="1" applyAlignment="1" applyProtection="1">
      <alignment horizontal="center" vertical="center"/>
      <protection hidden="1"/>
    </xf>
    <xf numFmtId="0" fontId="56" fillId="0" borderId="12" xfId="57" applyFont="1" applyBorder="1" applyAlignment="1" applyProtection="1">
      <alignment horizontal="center" wrapText="1"/>
      <protection hidden="1"/>
    </xf>
    <xf numFmtId="0" fontId="0" fillId="0" borderId="0" xfId="57" applyAlignment="1" applyProtection="1">
      <alignment horizontal="center" shrinkToFit="1"/>
      <protection hidden="1"/>
    </xf>
    <xf numFmtId="0" fontId="0" fillId="0" borderId="0" xfId="57" applyFont="1" applyBorder="1" applyAlignment="1" applyProtection="1">
      <alignment horizontal="center" vertical="center"/>
      <protection hidden="1"/>
    </xf>
    <xf numFmtId="0" fontId="0" fillId="0" borderId="0" xfId="57" applyBorder="1" applyAlignment="1" applyProtection="1">
      <alignment horizontal="center" vertical="center"/>
      <protection hidden="1"/>
    </xf>
    <xf numFmtId="49" fontId="0" fillId="0" borderId="15" xfId="57" applyNumberFormat="1" applyBorder="1" applyAlignment="1" applyProtection="1">
      <alignment horizontal="center" vertical="center"/>
      <protection hidden="1"/>
    </xf>
    <xf numFmtId="0" fontId="54" fillId="0" borderId="12" xfId="57" applyFont="1" applyBorder="1" applyAlignment="1" applyProtection="1">
      <alignment horizontal="center"/>
      <protection hidden="1"/>
    </xf>
    <xf numFmtId="0" fontId="54" fillId="0" borderId="12" xfId="57" applyFont="1" applyBorder="1" applyAlignment="1" applyProtection="1">
      <alignment shrinkToFit="1"/>
      <protection hidden="1"/>
    </xf>
    <xf numFmtId="0" fontId="0" fillId="0" borderId="26" xfId="57" applyBorder="1" applyAlignment="1" applyProtection="1">
      <alignment horizontal="center" vertical="center"/>
      <protection hidden="1"/>
    </xf>
    <xf numFmtId="0" fontId="57" fillId="0" borderId="12" xfId="57" applyFont="1" applyBorder="1" applyAlignment="1" applyProtection="1">
      <alignment horizontal="center" shrinkToFit="1"/>
      <protection hidden="1"/>
    </xf>
    <xf numFmtId="0" fontId="0" fillId="0" borderId="0" xfId="57" applyFont="1" applyAlignment="1" applyProtection="1">
      <alignment horizontal="center" shrinkToFit="1"/>
      <protection hidden="1"/>
    </xf>
    <xf numFmtId="0" fontId="58" fillId="0" borderId="13" xfId="57" applyFont="1" applyBorder="1" applyAlignment="1" applyProtection="1">
      <alignment horizontal="center" wrapText="1"/>
      <protection hidden="1"/>
    </xf>
    <xf numFmtId="2" fontId="32" fillId="0" borderId="12" xfId="57" applyNumberFormat="1" applyFont="1" applyBorder="1" applyAlignment="1" applyProtection="1">
      <alignment horizontal="center"/>
      <protection hidden="1"/>
    </xf>
    <xf numFmtId="0" fontId="0" fillId="0" borderId="0" xfId="57" applyFont="1" applyAlignment="1" applyProtection="1">
      <alignment horizontal="right"/>
      <protection hidden="1"/>
    </xf>
    <xf numFmtId="0" fontId="0" fillId="0" borderId="0" xfId="57" applyAlignment="1" applyProtection="1">
      <alignment horizontal="left"/>
      <protection hidden="1"/>
    </xf>
    <xf numFmtId="0" fontId="0" fillId="0" borderId="22" xfId="57" applyBorder="1" applyAlignment="1" applyProtection="1">
      <alignment horizontal="center" vertical="center"/>
      <protection hidden="1"/>
    </xf>
    <xf numFmtId="0" fontId="0" fillId="0" borderId="17" xfId="57" applyBorder="1" applyAlignment="1" applyProtection="1">
      <alignment horizontal="center" vertical="center"/>
      <protection hidden="1"/>
    </xf>
    <xf numFmtId="0" fontId="0" fillId="0" borderId="20" xfId="57" applyBorder="1" applyAlignment="1" applyProtection="1">
      <alignment horizontal="center" vertical="center"/>
      <protection hidden="1"/>
    </xf>
    <xf numFmtId="0" fontId="0" fillId="0" borderId="21" xfId="57" applyBorder="1" applyAlignment="1" applyProtection="1">
      <alignment horizontal="center" vertical="center"/>
      <protection hidden="1"/>
    </xf>
    <xf numFmtId="0" fontId="0" fillId="0" borderId="0" xfId="57" applyFont="1" applyBorder="1" applyAlignment="1" applyProtection="1">
      <alignment horizontal="center" vertical="center" shrinkToFit="1"/>
      <protection hidden="1"/>
    </xf>
    <xf numFmtId="0" fontId="0" fillId="0" borderId="0" xfId="57" applyBorder="1" applyAlignment="1" applyProtection="1">
      <alignment horizontal="center" vertical="center" shrinkToFit="1"/>
      <protection hidden="1"/>
    </xf>
    <xf numFmtId="0" fontId="0" fillId="0" borderId="0" xfId="57" applyFont="1" applyAlignment="1" applyProtection="1">
      <alignment horizontal="center" vertical="center"/>
      <protection hidden="1"/>
    </xf>
    <xf numFmtId="0" fontId="0" fillId="0" borderId="0" xfId="57" applyAlignment="1" applyProtection="1">
      <alignment horizontal="center" vertical="center"/>
      <protection hidden="1"/>
    </xf>
    <xf numFmtId="0" fontId="54" fillId="0" borderId="12" xfId="57" applyFont="1" applyBorder="1" applyAlignment="1" applyProtection="1">
      <alignment horizontal="left"/>
      <protection hidden="1"/>
    </xf>
    <xf numFmtId="0" fontId="0" fillId="0" borderId="24" xfId="57" applyBorder="1" applyAlignment="1" applyProtection="1">
      <alignment horizontal="center" vertical="center"/>
      <protection hidden="1"/>
    </xf>
    <xf numFmtId="0" fontId="0" fillId="0" borderId="14" xfId="57" applyBorder="1" applyAlignment="1" applyProtection="1">
      <alignment horizontal="center" vertical="center"/>
      <protection hidden="1"/>
    </xf>
    <xf numFmtId="0" fontId="0" fillId="0" borderId="16" xfId="57" applyBorder="1" applyAlignment="1" applyProtection="1">
      <alignment horizontal="center" vertical="center"/>
      <protection hidden="1"/>
    </xf>
    <xf numFmtId="0" fontId="0" fillId="0" borderId="12" xfId="57" applyBorder="1" applyAlignment="1" applyProtection="1">
      <alignment horizontal="center" vertic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_Sheet1" xfId="61"/>
    <cellStyle name="Normal_Sheet1 2" xfId="62"/>
    <cellStyle name="Note" xfId="63"/>
    <cellStyle name="Output" xfId="64"/>
    <cellStyle name="Percent" xfId="65"/>
    <cellStyle name="Style 1" xfId="66"/>
    <cellStyle name="Title" xfId="67"/>
    <cellStyle name="Total" xfId="68"/>
    <cellStyle name="Warning Text" xfId="69"/>
  </cellStyles>
  <dxfs count="2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54</xdr:row>
      <xdr:rowOff>85725</xdr:rowOff>
    </xdr:from>
    <xdr:to>
      <xdr:col>3</xdr:col>
      <xdr:colOff>0</xdr:colOff>
      <xdr:row>58</xdr:row>
      <xdr:rowOff>0</xdr:rowOff>
    </xdr:to>
    <xdr:sp>
      <xdr:nvSpPr>
        <xdr:cNvPr id="1" name="Oval 4"/>
        <xdr:cNvSpPr>
          <a:spLocks/>
        </xdr:cNvSpPr>
      </xdr:nvSpPr>
      <xdr:spPr>
        <a:xfrm>
          <a:off x="571500" y="9191625"/>
          <a:ext cx="781050" cy="8477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55</xdr:row>
      <xdr:rowOff>161925</xdr:rowOff>
    </xdr:from>
    <xdr:to>
      <xdr:col>2</xdr:col>
      <xdr:colOff>657225</xdr:colOff>
      <xdr:row>57</xdr:row>
      <xdr:rowOff>104775</xdr:rowOff>
    </xdr:to>
    <xdr:sp>
      <xdr:nvSpPr>
        <xdr:cNvPr id="2" name="WordArt 5"/>
        <xdr:cNvSpPr>
          <a:spLocks/>
        </xdr:cNvSpPr>
      </xdr:nvSpPr>
      <xdr:spPr>
        <a:xfrm rot="160935">
          <a:off x="800100" y="9486900"/>
          <a:ext cx="400050" cy="3810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1</xdr:col>
      <xdr:colOff>66675</xdr:colOff>
      <xdr:row>47</xdr:row>
      <xdr:rowOff>0</xdr:rowOff>
    </xdr:from>
    <xdr:to>
      <xdr:col>15</xdr:col>
      <xdr:colOff>1019175</xdr:colOff>
      <xdr:row>47</xdr:row>
      <xdr:rowOff>0</xdr:rowOff>
    </xdr:to>
    <xdr:sp>
      <xdr:nvSpPr>
        <xdr:cNvPr id="3" name="Line 8"/>
        <xdr:cNvSpPr>
          <a:spLocks/>
        </xdr:cNvSpPr>
      </xdr:nvSpPr>
      <xdr:spPr>
        <a:xfrm flipH="1">
          <a:off x="342900" y="7839075"/>
          <a:ext cx="61245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36</xdr:row>
      <xdr:rowOff>57150</xdr:rowOff>
    </xdr:from>
    <xdr:to>
      <xdr:col>1</xdr:col>
      <xdr:colOff>57150</xdr:colOff>
      <xdr:row>40</xdr:row>
      <xdr:rowOff>28575</xdr:rowOff>
    </xdr:to>
    <xdr:sp>
      <xdr:nvSpPr>
        <xdr:cNvPr id="1" name="Oval 1"/>
        <xdr:cNvSpPr>
          <a:spLocks/>
        </xdr:cNvSpPr>
      </xdr:nvSpPr>
      <xdr:spPr>
        <a:xfrm>
          <a:off x="171450" y="6305550"/>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DDO
</a:t>
          </a:r>
          <a:r>
            <a:rPr lang="en-US" cap="none" sz="1000" b="0" i="0" u="none" baseline="0">
              <a:solidFill>
                <a:srgbClr val="000000"/>
              </a:solidFill>
              <a:latin typeface="Arial"/>
              <a:ea typeface="Arial"/>
              <a:cs typeface="Arial"/>
            </a:rPr>
            <a:t>  Seal</a:t>
          </a:r>
        </a:p>
      </xdr:txBody>
    </xdr:sp>
    <xdr:clientData/>
  </xdr:twoCellAnchor>
  <xdr:twoCellAnchor>
    <xdr:from>
      <xdr:col>22</xdr:col>
      <xdr:colOff>19050</xdr:colOff>
      <xdr:row>36</xdr:row>
      <xdr:rowOff>28575</xdr:rowOff>
    </xdr:from>
    <xdr:to>
      <xdr:col>31</xdr:col>
      <xdr:colOff>66675</xdr:colOff>
      <xdr:row>39</xdr:row>
      <xdr:rowOff>152400</xdr:rowOff>
    </xdr:to>
    <xdr:sp>
      <xdr:nvSpPr>
        <xdr:cNvPr id="2" name="Oval 2"/>
        <xdr:cNvSpPr>
          <a:spLocks/>
        </xdr:cNvSpPr>
      </xdr:nvSpPr>
      <xdr:spPr>
        <a:xfrm>
          <a:off x="3981450" y="6276975"/>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Treasury 
</a:t>
          </a:r>
          <a:r>
            <a:rPr lang="en-US" cap="none" sz="1000" b="0" i="0" u="none" baseline="0">
              <a:solidFill>
                <a:srgbClr val="000000"/>
              </a:solidFill>
              <a:latin typeface="Arial"/>
              <a:ea typeface="Arial"/>
              <a:cs typeface="Arial"/>
            </a:rPr>
            <a:t>   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C%202010%20excel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ndrive%20konda\FR%2022(B)%20MOD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eck list for step up"/>
      <sheetName val="Option Form 1"/>
      <sheetName val="Appendix I (Front page)"/>
      <sheetName val="Appendix I (Back Page)"/>
      <sheetName val="Proceedings"/>
      <sheetName val="Pay Scales"/>
      <sheetName val="Pay Bill Preparation"/>
      <sheetName val="Bill 2"/>
      <sheetName val="47 cover page"/>
      <sheetName val="47 back page"/>
      <sheetName val="annexure 1&amp;2"/>
      <sheetName val="form 49"/>
      <sheetName val="pf"/>
      <sheetName val="101"/>
      <sheetName val="OPTION FORM"/>
      <sheetName val="Pay Scales 1"/>
      <sheetName val="Appendix II"/>
      <sheetName val="Paper Token"/>
      <sheetName val="39"/>
    </sheetNames>
    <sheetDataSet>
      <sheetData sheetId="13">
        <row r="11">
          <cell r="F11">
            <v>2917</v>
          </cell>
        </row>
        <row r="32">
          <cell r="F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BD0000567A.xls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Y604"/>
  <sheetViews>
    <sheetView showGridLines="0" showRowColHeaders="0" tabSelected="1" workbookViewId="0" topLeftCell="A1">
      <selection activeCell="B4" sqref="B4:C4"/>
    </sheetView>
  </sheetViews>
  <sheetFormatPr defaultColWidth="9.140625" defaultRowHeight="12.75"/>
  <cols>
    <col min="1" max="1" width="33.57421875" style="336" customWidth="1"/>
    <col min="2" max="2" width="21.28125" style="337" customWidth="1"/>
    <col min="3" max="3" width="14.8515625" style="425" customWidth="1"/>
    <col min="4" max="4" width="13.140625" style="338" customWidth="1"/>
    <col min="5" max="5" width="16.28125" style="339" customWidth="1"/>
    <col min="6" max="8" width="10.421875" style="347" hidden="1" customWidth="1"/>
    <col min="9" max="9" width="10.140625" style="347" hidden="1" customWidth="1"/>
    <col min="10" max="10" width="12.421875" style="347" hidden="1" customWidth="1"/>
    <col min="11" max="11" width="21.421875" style="347" hidden="1" customWidth="1"/>
    <col min="12" max="12" width="12.57421875" style="347" hidden="1" customWidth="1"/>
    <col min="13" max="13" width="12.140625" style="347" hidden="1" customWidth="1"/>
    <col min="14" max="14" width="10.7109375" style="347" hidden="1" customWidth="1"/>
    <col min="15" max="15" width="10.140625" style="347" hidden="1" customWidth="1"/>
    <col min="16" max="16" width="11.00390625" style="347" hidden="1" customWidth="1"/>
    <col min="17" max="17" width="19.8515625" style="347" hidden="1" customWidth="1"/>
    <col min="18" max="18" width="10.140625" style="347" hidden="1" customWidth="1"/>
    <col min="19" max="19" width="10.421875" style="347" hidden="1" customWidth="1"/>
    <col min="20" max="20" width="10.140625" style="347" hidden="1" customWidth="1"/>
    <col min="21" max="21" width="13.28125" style="347" hidden="1" customWidth="1"/>
    <col min="22" max="28" width="11.57421875" style="347" hidden="1" customWidth="1"/>
    <col min="29" max="49" width="11.57421875" style="341" hidden="1" customWidth="1"/>
    <col min="50" max="50" width="4.00390625" style="341" hidden="1" customWidth="1"/>
    <col min="51" max="52" width="6.00390625" style="341" hidden="1" customWidth="1"/>
    <col min="53" max="53" width="10.140625" style="341" hidden="1" customWidth="1"/>
    <col min="54" max="54" width="8.140625" style="341" hidden="1" customWidth="1"/>
    <col min="55" max="55" width="4.8515625" style="341" hidden="1" customWidth="1"/>
    <col min="56" max="56" width="5.00390625" style="341" hidden="1" customWidth="1"/>
    <col min="57" max="57" width="6.00390625" style="341" hidden="1" customWidth="1"/>
    <col min="58" max="63" width="6.8515625" style="341" hidden="1" customWidth="1"/>
    <col min="64" max="84" width="9.140625" style="341" hidden="1" customWidth="1"/>
    <col min="85" max="121" width="0" style="341" hidden="1" customWidth="1"/>
    <col min="122" max="16384" width="9.140625" style="341" customWidth="1"/>
  </cols>
  <sheetData>
    <row r="1" spans="1:60" ht="90" customHeight="1">
      <c r="A1" s="516" t="s">
        <v>395</v>
      </c>
      <c r="B1" s="517"/>
      <c r="C1" s="517"/>
      <c r="D1" s="517"/>
      <c r="E1" s="518"/>
      <c r="F1" s="343"/>
      <c r="G1" s="343"/>
      <c r="H1" s="343"/>
      <c r="I1" s="343"/>
      <c r="J1" s="343"/>
      <c r="K1" s="343"/>
      <c r="L1" s="343"/>
      <c r="M1" s="343"/>
      <c r="N1" s="343"/>
      <c r="O1" s="343"/>
      <c r="P1" s="343"/>
      <c r="Q1" s="343"/>
      <c r="R1" s="343"/>
      <c r="S1" s="343"/>
      <c r="T1" s="343"/>
      <c r="U1" s="343"/>
      <c r="V1" s="343"/>
      <c r="W1" s="343"/>
      <c r="X1" s="343"/>
      <c r="Y1" s="343"/>
      <c r="Z1" s="343"/>
      <c r="AA1" s="343"/>
      <c r="AB1" s="343"/>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row>
    <row r="2" spans="1:60" ht="3" customHeight="1" thickBot="1">
      <c r="A2" s="438"/>
      <c r="B2" s="361"/>
      <c r="C2" s="361"/>
      <c r="D2" s="361"/>
      <c r="E2" s="439"/>
      <c r="F2" s="343"/>
      <c r="G2" s="343"/>
      <c r="H2" s="343"/>
      <c r="I2" s="343"/>
      <c r="J2" s="343"/>
      <c r="K2" s="343"/>
      <c r="L2" s="343"/>
      <c r="M2" s="343"/>
      <c r="N2" s="343"/>
      <c r="O2" s="343"/>
      <c r="P2" s="343"/>
      <c r="Q2" s="343"/>
      <c r="R2" s="343"/>
      <c r="S2" s="343"/>
      <c r="T2" s="343"/>
      <c r="U2" s="343"/>
      <c r="V2" s="343"/>
      <c r="W2" s="343"/>
      <c r="X2" s="343"/>
      <c r="Y2" s="343"/>
      <c r="Z2" s="343"/>
      <c r="AA2" s="343"/>
      <c r="AB2" s="343"/>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row>
    <row r="3" spans="1:60" ht="31.5" customHeight="1" hidden="1">
      <c r="A3" s="523" t="s">
        <v>355</v>
      </c>
      <c r="B3" s="524"/>
      <c r="C3" s="453">
        <v>40210</v>
      </c>
      <c r="D3" s="525"/>
      <c r="E3" s="526"/>
      <c r="F3" s="340" t="str">
        <f>DAY(C3)&amp;"-"&amp;MONTH(C3)&amp;"-"&amp;YEAR(C3)</f>
        <v>1-2-2010</v>
      </c>
      <c r="G3" s="341"/>
      <c r="H3" s="343"/>
      <c r="I3" s="343"/>
      <c r="J3" s="343"/>
      <c r="K3" s="343"/>
      <c r="L3" s="343"/>
      <c r="M3" s="343"/>
      <c r="N3" s="343"/>
      <c r="O3" s="343"/>
      <c r="P3" s="343"/>
      <c r="Q3" s="343"/>
      <c r="R3" s="343"/>
      <c r="S3" s="343"/>
      <c r="T3" s="343"/>
      <c r="U3" s="343"/>
      <c r="V3" s="343"/>
      <c r="W3" s="343"/>
      <c r="X3" s="343"/>
      <c r="Y3" s="343"/>
      <c r="Z3" s="343"/>
      <c r="AA3" s="343"/>
      <c r="AB3" s="343"/>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row>
    <row r="4" spans="1:39" ht="27" customHeight="1" thickBot="1" thickTop="1">
      <c r="A4" s="454" t="s">
        <v>0</v>
      </c>
      <c r="B4" s="540" t="s">
        <v>430</v>
      </c>
      <c r="C4" s="541"/>
      <c r="D4" s="454" t="s">
        <v>53</v>
      </c>
      <c r="E4" s="455">
        <v>549611</v>
      </c>
      <c r="F4" s="340"/>
      <c r="G4" s="443">
        <v>41640</v>
      </c>
      <c r="H4" s="340"/>
      <c r="I4" s="340"/>
      <c r="J4" s="340"/>
      <c r="K4" s="340"/>
      <c r="L4" s="340"/>
      <c r="M4" s="340"/>
      <c r="N4" s="340"/>
      <c r="O4" s="340"/>
      <c r="P4" s="340"/>
      <c r="Q4" s="340"/>
      <c r="R4" s="340"/>
      <c r="S4" s="340"/>
      <c r="T4" s="340"/>
      <c r="U4" s="340"/>
      <c r="V4" s="340"/>
      <c r="W4" s="340"/>
      <c r="X4" s="340"/>
      <c r="Y4" s="340"/>
      <c r="Z4" s="340"/>
      <c r="AA4" s="340"/>
      <c r="AB4" s="340"/>
      <c r="AM4" s="355"/>
    </row>
    <row r="5" spans="1:28" ht="21" customHeight="1" thickBot="1" thickTop="1">
      <c r="A5" s="454" t="s">
        <v>103</v>
      </c>
      <c r="B5" s="457" t="s">
        <v>368</v>
      </c>
      <c r="C5" s="470" t="s">
        <v>396</v>
      </c>
      <c r="D5" s="546" t="s">
        <v>404</v>
      </c>
      <c r="E5" s="546"/>
      <c r="F5" s="340" t="str">
        <f>DAY(E5)&amp;"-"&amp;MONTH(E5)&amp;"-"&amp;YEAR(E5)</f>
        <v>0-1-1900</v>
      </c>
      <c r="G5" s="342">
        <f>#N/A</f>
        <v>18262</v>
      </c>
      <c r="H5" s="345"/>
      <c r="I5" s="345"/>
      <c r="J5" s="345"/>
      <c r="K5" s="345"/>
      <c r="L5" s="345"/>
      <c r="M5" s="345"/>
      <c r="N5" s="345"/>
      <c r="O5" s="345"/>
      <c r="P5" s="345"/>
      <c r="Q5" s="345"/>
      <c r="R5" s="345"/>
      <c r="S5" s="345"/>
      <c r="T5" s="345"/>
      <c r="U5" s="345"/>
      <c r="V5" s="345"/>
      <c r="W5" s="345"/>
      <c r="X5" s="345"/>
      <c r="Y5" s="345"/>
      <c r="Z5" s="345"/>
      <c r="AA5" s="345"/>
      <c r="AB5" s="345"/>
    </row>
    <row r="6" spans="1:28" ht="21.75" thickBot="1" thickTop="1">
      <c r="A6" s="519" t="s">
        <v>54</v>
      </c>
      <c r="B6" s="520"/>
      <c r="C6" s="520"/>
      <c r="D6" s="520"/>
      <c r="E6" s="521"/>
      <c r="F6" s="345"/>
      <c r="G6" s="345"/>
      <c r="H6" s="345"/>
      <c r="I6" s="345"/>
      <c r="J6" s="345"/>
      <c r="K6" s="345"/>
      <c r="L6" s="345"/>
      <c r="M6" s="345"/>
      <c r="N6" s="345"/>
      <c r="O6" s="345"/>
      <c r="P6" s="345"/>
      <c r="Q6" s="345"/>
      <c r="R6" s="345"/>
      <c r="S6" s="345"/>
      <c r="T6" s="345"/>
      <c r="U6" s="345"/>
      <c r="V6" s="345"/>
      <c r="W6" s="345"/>
      <c r="X6" s="345"/>
      <c r="Y6" s="345"/>
      <c r="Z6" s="345"/>
      <c r="AA6" s="345"/>
      <c r="AB6" s="345"/>
    </row>
    <row r="7" spans="1:28" ht="20.25" customHeight="1" thickBot="1" thickTop="1">
      <c r="A7" s="454" t="s">
        <v>3</v>
      </c>
      <c r="B7" s="457" t="s">
        <v>373</v>
      </c>
      <c r="C7" s="449" t="s">
        <v>364</v>
      </c>
      <c r="D7" s="458">
        <v>40308</v>
      </c>
      <c r="E7" s="440"/>
      <c r="F7" s="340" t="str">
        <f>DAY(D7)&amp;"-"&amp;MONTH(D7)&amp;"-"&amp;YEAR(D7)</f>
        <v>10-5-2010</v>
      </c>
      <c r="G7" s="340"/>
      <c r="H7" s="362">
        <f>MAX(D7,D8)</f>
        <v>40309</v>
      </c>
      <c r="I7" s="340"/>
      <c r="J7" s="340"/>
      <c r="K7" s="340"/>
      <c r="L7" s="340"/>
      <c r="M7" s="340"/>
      <c r="N7" s="340"/>
      <c r="O7" s="340"/>
      <c r="P7" s="340"/>
      <c r="Q7" s="340"/>
      <c r="R7" s="340"/>
      <c r="S7" s="340"/>
      <c r="T7" s="340"/>
      <c r="U7" s="340"/>
      <c r="V7" s="340"/>
      <c r="W7" s="340"/>
      <c r="X7" s="340"/>
      <c r="Y7" s="340"/>
      <c r="Z7" s="340"/>
      <c r="AA7" s="340"/>
      <c r="AB7" s="340"/>
    </row>
    <row r="8" spans="1:28" ht="20.25" customHeight="1" thickBot="1" thickTop="1">
      <c r="A8" s="545"/>
      <c r="B8" s="545"/>
      <c r="C8" s="449" t="s">
        <v>365</v>
      </c>
      <c r="D8" s="458">
        <v>40309</v>
      </c>
      <c r="E8" s="440"/>
      <c r="F8" s="340" t="str">
        <f>DAY(D8)&amp;"-"&amp;MONTH(D8)&amp;"-"&amp;YEAR(D8)</f>
        <v>11-5-2010</v>
      </c>
      <c r="G8" s="346"/>
      <c r="H8" s="408">
        <f>C3</f>
        <v>40210</v>
      </c>
      <c r="I8" s="346"/>
      <c r="J8" s="346"/>
      <c r="K8" s="346"/>
      <c r="L8" s="346"/>
      <c r="M8" s="346"/>
      <c r="N8" s="346"/>
      <c r="O8" s="346"/>
      <c r="P8" s="346"/>
      <c r="Q8" s="346"/>
      <c r="R8" s="346"/>
      <c r="S8" s="346"/>
      <c r="T8" s="346"/>
      <c r="U8" s="346"/>
      <c r="V8" s="346"/>
      <c r="W8" s="346"/>
      <c r="X8" s="346"/>
      <c r="Y8" s="346"/>
      <c r="Z8" s="346"/>
      <c r="AA8" s="346"/>
      <c r="AB8" s="346"/>
    </row>
    <row r="9" spans="1:28" ht="21.75" thickBot="1" thickTop="1">
      <c r="A9" s="519" t="s">
        <v>72</v>
      </c>
      <c r="B9" s="520"/>
      <c r="C9" s="520"/>
      <c r="D9" s="520"/>
      <c r="E9" s="521"/>
      <c r="F9" s="346"/>
      <c r="G9" s="346"/>
      <c r="I9" s="346"/>
      <c r="J9" s="346"/>
      <c r="K9" s="346"/>
      <c r="L9" s="346"/>
      <c r="M9" s="346"/>
      <c r="N9" s="346"/>
      <c r="O9" s="346"/>
      <c r="P9" s="346"/>
      <c r="Q9" s="346"/>
      <c r="R9" s="346"/>
      <c r="S9" s="346"/>
      <c r="T9" s="346"/>
      <c r="U9" s="346"/>
      <c r="V9" s="346"/>
      <c r="W9" s="346"/>
      <c r="X9" s="346"/>
      <c r="Y9" s="346"/>
      <c r="Z9" s="346"/>
      <c r="AA9" s="346"/>
      <c r="AB9" s="346"/>
    </row>
    <row r="10" spans="1:28" ht="27.75" customHeight="1" thickBot="1" thickTop="1">
      <c r="A10" s="459" t="s">
        <v>376</v>
      </c>
      <c r="B10" s="460" t="s">
        <v>5</v>
      </c>
      <c r="C10" s="522" t="str">
        <f>"Date of joining in the post "&amp;B10</f>
        <v>Date of joining in the post SGT</v>
      </c>
      <c r="D10" s="522"/>
      <c r="E10" s="458">
        <v>39874</v>
      </c>
      <c r="F10" s="340" t="str">
        <f>DAY(E10)&amp;"-"&amp;MONTH(E10)&amp;"-"&amp;YEAR(E10)</f>
        <v>2-3-2009</v>
      </c>
      <c r="H10" s="348"/>
      <c r="I10" s="348"/>
      <c r="J10" s="348"/>
      <c r="K10" s="348"/>
      <c r="L10" s="348"/>
      <c r="M10" s="348"/>
      <c r="N10" s="348"/>
      <c r="O10" s="348"/>
      <c r="P10" s="348"/>
      <c r="Q10" s="348"/>
      <c r="R10" s="348"/>
      <c r="S10" s="348"/>
      <c r="T10" s="348"/>
      <c r="U10" s="348"/>
      <c r="V10" s="348"/>
      <c r="W10" s="348"/>
      <c r="X10" s="348"/>
      <c r="Y10" s="348"/>
      <c r="Z10" s="348"/>
      <c r="AA10" s="348"/>
      <c r="AB10" s="348"/>
    </row>
    <row r="11" spans="1:28" ht="25.5" customHeight="1" thickBot="1" thickTop="1">
      <c r="A11" s="459" t="s">
        <v>361</v>
      </c>
      <c r="B11" s="458" t="s">
        <v>50</v>
      </c>
      <c r="C11" s="522" t="s">
        <v>375</v>
      </c>
      <c r="D11" s="522"/>
      <c r="E11" s="461">
        <v>0</v>
      </c>
      <c r="F11" s="349">
        <f>IF(LEN(B11)=7,LEFT(B11,2),LEFT(B11,1))+1-1</f>
        <v>12</v>
      </c>
      <c r="G11" s="349"/>
      <c r="H11" s="349"/>
      <c r="I11" s="349"/>
      <c r="J11" s="349"/>
      <c r="K11" s="349"/>
      <c r="L11" s="349"/>
      <c r="M11" s="349"/>
      <c r="N11" s="349"/>
      <c r="O11" s="349"/>
      <c r="P11" s="349"/>
      <c r="Q11" s="349"/>
      <c r="R11" s="349"/>
      <c r="S11" s="349"/>
      <c r="T11" s="349"/>
      <c r="U11" s="349"/>
      <c r="V11" s="349"/>
      <c r="W11" s="349"/>
      <c r="X11" s="349"/>
      <c r="Y11" s="349"/>
      <c r="Z11" s="349"/>
      <c r="AA11" s="349"/>
      <c r="AB11" s="349"/>
    </row>
    <row r="12" spans="1:28" ht="27" thickBot="1" thickTop="1">
      <c r="A12" s="459" t="s">
        <v>8</v>
      </c>
      <c r="B12" s="462" t="s">
        <v>388</v>
      </c>
      <c r="C12" s="522" t="s">
        <v>10</v>
      </c>
      <c r="D12" s="522"/>
      <c r="E12" s="462" t="s">
        <v>9</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row>
    <row r="13" spans="1:28" ht="39" customHeight="1" thickBot="1" thickTop="1">
      <c r="A13" s="459" t="str">
        <f>"Date of completion of "&amp;B11&amp;" of servece in "&amp;B10&amp;" cader (Excluding E.O.L "&amp;E11&amp;"days)"</f>
        <v>Date of completion of 12years of servece in SGT cader (Excluding E.O.L 0days)</v>
      </c>
      <c r="B13" s="463">
        <f>I13</f>
        <v>44256</v>
      </c>
      <c r="C13" s="522" t="str">
        <f>"Date of effect of "&amp;B11&amp;" scale in "&amp;B10&amp;" Cadre (MM/DD/YYYY)"</f>
        <v>Date of effect of 12years scale in SGT Cadre (MM/DD/YYYY)</v>
      </c>
      <c r="D13" s="522"/>
      <c r="E13" s="463">
        <f>IF(OR(AND(OR(B10=A76,B10=A77,B10=A78),B11="24years"),AND(OR(B10=A82,B10=A83,B10=A84,B10=A85),OR(B11="12years",B11="24years"))),MAX(D7,D8,B13+1),B13+1)</f>
        <v>44257</v>
      </c>
      <c r="F13" s="340" t="str">
        <f>DAY(B13)&amp;"-"&amp;MONTH(B13)&amp;"-"&amp;YEAR(B13)</f>
        <v>1-3-2021</v>
      </c>
      <c r="G13" s="340" t="str">
        <f>DAY(E13)&amp;"-"&amp;MONTH(E13)&amp;"-"&amp;YEAR(E13)</f>
        <v>2-3-2021</v>
      </c>
      <c r="H13" s="349"/>
      <c r="I13" s="512">
        <f>DATE(YEAR(E10)+F11,MONTH(E10),DAY(E10)-1)+E11</f>
        <v>44256</v>
      </c>
      <c r="J13" s="349"/>
      <c r="K13" s="349"/>
      <c r="L13" s="349"/>
      <c r="M13" s="349"/>
      <c r="N13" s="349"/>
      <c r="O13" s="349"/>
      <c r="P13" s="349"/>
      <c r="Q13" s="349"/>
      <c r="R13" s="349"/>
      <c r="S13" s="349"/>
      <c r="T13" s="349"/>
      <c r="U13" s="349"/>
      <c r="V13" s="349"/>
      <c r="W13" s="349"/>
      <c r="X13" s="349"/>
      <c r="Y13" s="349"/>
      <c r="Z13" s="349"/>
      <c r="AA13" s="349"/>
      <c r="AB13" s="349"/>
    </row>
    <row r="14" spans="1:60" ht="21.75" thickBot="1" thickTop="1">
      <c r="A14" s="519" t="s">
        <v>55</v>
      </c>
      <c r="B14" s="520"/>
      <c r="C14" s="520"/>
      <c r="D14" s="520"/>
      <c r="E14" s="521"/>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row>
    <row r="15" spans="1:60" ht="20.25" customHeight="1" thickBot="1" thickTop="1">
      <c r="A15" s="459" t="str">
        <f>"Present Pay as on "&amp;G13</f>
        <v>Present Pay as on 2-3-2021</v>
      </c>
      <c r="B15" s="472">
        <v>78820</v>
      </c>
      <c r="C15" s="549" t="s">
        <v>13</v>
      </c>
      <c r="D15" s="549"/>
      <c r="E15" s="480">
        <v>0</v>
      </c>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row>
    <row r="16" spans="1:60" ht="20.25" customHeight="1" thickBot="1" thickTop="1">
      <c r="A16" s="459" t="s">
        <v>14</v>
      </c>
      <c r="B16" s="472">
        <v>50</v>
      </c>
      <c r="C16" s="549" t="s">
        <v>15</v>
      </c>
      <c r="D16" s="549"/>
      <c r="E16" s="480">
        <v>0</v>
      </c>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row>
    <row r="17" spans="1:60" ht="27" customHeight="1" thickBot="1" thickTop="1">
      <c r="A17" s="459" t="s">
        <v>359</v>
      </c>
      <c r="B17" s="472" t="s">
        <v>4</v>
      </c>
      <c r="C17" s="549" t="s">
        <v>56</v>
      </c>
      <c r="D17" s="549"/>
      <c r="E17" s="475" t="s">
        <v>369</v>
      </c>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row>
    <row r="18" spans="1:60" ht="26.25" customHeight="1" thickBot="1" thickTop="1">
      <c r="A18" s="459" t="s">
        <v>360</v>
      </c>
      <c r="B18" s="472" t="s">
        <v>4</v>
      </c>
      <c r="C18" s="549" t="s">
        <v>57</v>
      </c>
      <c r="D18" s="549"/>
      <c r="E18" s="476" t="s">
        <v>398</v>
      </c>
      <c r="F18" s="341"/>
      <c r="G18" s="341"/>
      <c r="H18" s="341"/>
      <c r="I18" s="348"/>
      <c r="J18" s="348"/>
      <c r="K18" s="348"/>
      <c r="L18" s="348"/>
      <c r="M18" s="348"/>
      <c r="N18" s="348"/>
      <c r="O18" s="348"/>
      <c r="P18" s="348"/>
      <c r="Q18" s="348"/>
      <c r="R18" s="348"/>
      <c r="S18" s="348"/>
      <c r="T18" s="348"/>
      <c r="U18" s="348"/>
      <c r="V18" s="348"/>
      <c r="W18" s="348"/>
      <c r="X18" s="348"/>
      <c r="Y18" s="348"/>
      <c r="Z18" s="348"/>
      <c r="AA18" s="348"/>
      <c r="AB18" s="348"/>
      <c r="AC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row>
    <row r="19" spans="1:60" ht="26.25" customHeight="1" thickBot="1" thickTop="1">
      <c r="A19" s="459" t="str">
        <f>"Present Scale of Pay as on "&amp;G13</f>
        <v>Present Scale of Pay as on 2-3-2021</v>
      </c>
      <c r="B19" s="473" t="s">
        <v>455</v>
      </c>
      <c r="C19" s="549" t="str">
        <f>"Pay fixed on "&amp;G13</f>
        <v>Pay fixed on 2-3-2021</v>
      </c>
      <c r="D19" s="549"/>
      <c r="E19" s="477">
        <f>LOOKUP(B15,B129:B208,D129:D208)</f>
        <v>80910</v>
      </c>
      <c r="F19" s="340" t="str">
        <f>DAY(B20)&amp;"-"&amp;MONTH(B20)&amp;"-"&amp;YEAR(B20)</f>
        <v>1-10-2021</v>
      </c>
      <c r="G19" s="341">
        <f>LEFT(E20,5)*1</f>
        <v>61960</v>
      </c>
      <c r="H19" s="447">
        <f>LOOKUP(G19,L129:L160,K129:K160)</f>
        <v>22</v>
      </c>
      <c r="I19" s="348"/>
      <c r="J19" s="348"/>
      <c r="K19" s="348"/>
      <c r="L19" s="348"/>
      <c r="M19" s="348"/>
      <c r="N19" s="348"/>
      <c r="O19" s="348"/>
      <c r="P19" s="348"/>
      <c r="Q19" s="348"/>
      <c r="R19" s="348"/>
      <c r="S19" s="348"/>
      <c r="T19" s="348"/>
      <c r="U19" s="348"/>
      <c r="V19" s="348"/>
      <c r="W19" s="348"/>
      <c r="X19" s="348"/>
      <c r="Y19" s="348"/>
      <c r="Z19" s="348"/>
      <c r="AA19" s="348"/>
      <c r="AB19" s="348"/>
      <c r="AC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413"/>
      <c r="BG19" s="345"/>
      <c r="BH19" s="345"/>
    </row>
    <row r="20" spans="1:28" ht="20.25" customHeight="1" thickBot="1" thickTop="1">
      <c r="A20" s="459" t="s">
        <v>358</v>
      </c>
      <c r="B20" s="474">
        <v>44470</v>
      </c>
      <c r="C20" s="549" t="str">
        <f>"Scale of Pay of "&amp;B11</f>
        <v>Scale of Pay of 12years</v>
      </c>
      <c r="D20" s="549"/>
      <c r="E20" s="473" t="s">
        <v>452</v>
      </c>
      <c r="F20" s="340" t="str">
        <f>LOOKUP(H19,K129:K160,M129:M160)</f>
        <v>61960-1700-65360-1830-70850-1960-76730-2090-83000-2240-89720-2390-96890-2540-104510-2700-112610-2890-121280-3100-130580-3320-140540-3610-151370</v>
      </c>
      <c r="G20" s="340"/>
      <c r="H20" s="349"/>
      <c r="I20" s="349"/>
      <c r="J20" s="349"/>
      <c r="K20" s="349"/>
      <c r="L20" s="349"/>
      <c r="M20" s="349"/>
      <c r="N20" s="349"/>
      <c r="O20" s="349"/>
      <c r="P20" s="349"/>
      <c r="Q20" s="349"/>
      <c r="R20" s="349"/>
      <c r="S20" s="349"/>
      <c r="T20" s="349"/>
      <c r="U20" s="349"/>
      <c r="V20" s="349"/>
      <c r="W20" s="349"/>
      <c r="X20" s="349"/>
      <c r="Y20" s="349"/>
      <c r="Z20" s="349"/>
      <c r="AA20" s="349"/>
      <c r="AB20" s="349"/>
    </row>
    <row r="21" spans="1:60" ht="20.25" customHeight="1" thickBot="1" thickTop="1">
      <c r="A21" s="459" t="str">
        <f>"HRA as on "&amp;G13</f>
        <v>HRA as on 2-3-2021</v>
      </c>
      <c r="B21" s="472">
        <v>12</v>
      </c>
      <c r="C21" s="549" t="s">
        <v>19</v>
      </c>
      <c r="D21" s="549"/>
      <c r="E21" s="478">
        <v>44651</v>
      </c>
      <c r="F21" s="340" t="str">
        <f>DAY(E21)&amp;"-"&amp;MONTH(E21)&amp;"-"&amp;YEAR(E21)</f>
        <v>31-3-2022</v>
      </c>
      <c r="G21" s="348"/>
      <c r="H21" s="348"/>
      <c r="I21" s="348"/>
      <c r="J21" s="348"/>
      <c r="K21" s="348"/>
      <c r="L21" s="348"/>
      <c r="M21" s="348"/>
      <c r="N21" s="348"/>
      <c r="O21" s="348"/>
      <c r="P21" s="348"/>
      <c r="Q21" s="348"/>
      <c r="R21" s="348"/>
      <c r="S21" s="348"/>
      <c r="T21" s="348"/>
      <c r="U21" s="348"/>
      <c r="V21" s="348"/>
      <c r="W21" s="348"/>
      <c r="X21" s="348"/>
      <c r="Y21" s="348"/>
      <c r="Z21" s="348"/>
      <c r="AA21" s="348"/>
      <c r="AB21" s="348"/>
      <c r="AC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row>
    <row r="22" spans="1:60" ht="29.25" customHeight="1" thickBot="1" thickTop="1">
      <c r="A22" s="459" t="s">
        <v>61</v>
      </c>
      <c r="B22" s="471" t="s">
        <v>22</v>
      </c>
      <c r="C22" s="549" t="s">
        <v>23</v>
      </c>
      <c r="D22" s="549"/>
      <c r="E22" s="479">
        <v>28120</v>
      </c>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row>
    <row r="23" spans="1:60" ht="25.5" customHeight="1" thickBot="1" thickTop="1">
      <c r="A23" s="459" t="s">
        <v>21</v>
      </c>
      <c r="B23" s="471" t="s">
        <v>402</v>
      </c>
      <c r="C23" s="558" t="s">
        <v>59</v>
      </c>
      <c r="D23" s="559"/>
      <c r="E23" s="480" t="s">
        <v>60</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row>
    <row r="24" spans="1:28" ht="21.75" thickBot="1" thickTop="1">
      <c r="A24" s="519" t="str">
        <f>"Transfer Particulars, if Transfered on or after "&amp;G13</f>
        <v>Transfer Particulars, if Transfered on or after 2-3-2021</v>
      </c>
      <c r="B24" s="520"/>
      <c r="C24" s="520"/>
      <c r="D24" s="520"/>
      <c r="E24" s="521"/>
      <c r="F24" s="349"/>
      <c r="H24" s="349"/>
      <c r="I24" s="349"/>
      <c r="J24" s="349"/>
      <c r="K24" s="349"/>
      <c r="L24" s="349"/>
      <c r="M24" s="349"/>
      <c r="N24" s="345"/>
      <c r="O24" s="349"/>
      <c r="P24" s="349"/>
      <c r="Q24" s="349"/>
      <c r="R24" s="349"/>
      <c r="S24" s="349"/>
      <c r="T24" s="349"/>
      <c r="U24" s="349"/>
      <c r="V24" s="349"/>
      <c r="W24" s="349"/>
      <c r="X24" s="349"/>
      <c r="Y24" s="349"/>
      <c r="Z24" s="349"/>
      <c r="AA24" s="349"/>
      <c r="AB24" s="349"/>
    </row>
    <row r="25" spans="1:59" ht="27" customHeight="1" thickBot="1" thickTop="1">
      <c r="A25" s="459" t="s">
        <v>66</v>
      </c>
      <c r="B25" s="458"/>
      <c r="C25" s="552" t="s">
        <v>352</v>
      </c>
      <c r="D25" s="553"/>
      <c r="E25" s="462"/>
      <c r="F25" s="340" t="str">
        <f>DAY(B25)&amp;"-"&amp;MONTH(B25)&amp;"-"&amp;YEAR(B25)</f>
        <v>0-1-1900</v>
      </c>
      <c r="H25" s="349"/>
      <c r="I25" s="349"/>
      <c r="J25" s="349"/>
      <c r="K25" s="349"/>
      <c r="L25" s="349"/>
      <c r="M25" s="349"/>
      <c r="N25" s="345"/>
      <c r="O25" s="349"/>
      <c r="P25" s="349"/>
      <c r="Q25" s="349"/>
      <c r="R25" s="349"/>
      <c r="S25" s="349"/>
      <c r="T25" s="349"/>
      <c r="U25" s="349"/>
      <c r="V25" s="349"/>
      <c r="W25" s="349"/>
      <c r="X25" s="349"/>
      <c r="Y25" s="349"/>
      <c r="Z25" s="349"/>
      <c r="AA25" s="349"/>
      <c r="AB25" s="349"/>
      <c r="BG25" s="355"/>
    </row>
    <row r="26" spans="1:28" ht="31.5" customHeight="1" thickBot="1" thickTop="1">
      <c r="A26" s="459" t="s">
        <v>62</v>
      </c>
      <c r="B26" s="462"/>
      <c r="C26" s="481" t="s">
        <v>57</v>
      </c>
      <c r="D26" s="462" t="s">
        <v>4</v>
      </c>
      <c r="E26" s="464" t="s">
        <v>378</v>
      </c>
      <c r="F26" s="349"/>
      <c r="G26" s="354"/>
      <c r="H26" s="349"/>
      <c r="I26" s="349"/>
      <c r="J26" s="349"/>
      <c r="K26" s="349"/>
      <c r="L26" s="349"/>
      <c r="M26" s="349"/>
      <c r="N26" s="345"/>
      <c r="O26" s="349"/>
      <c r="P26" s="349"/>
      <c r="Q26" s="349"/>
      <c r="R26" s="349"/>
      <c r="S26" s="349"/>
      <c r="T26" s="349"/>
      <c r="U26" s="349"/>
      <c r="V26" s="349"/>
      <c r="W26" s="349"/>
      <c r="X26" s="349"/>
      <c r="Y26" s="349"/>
      <c r="Z26" s="349"/>
      <c r="AA26" s="349"/>
      <c r="AB26" s="349"/>
    </row>
    <row r="27" spans="1:28" ht="21.75" thickBot="1" thickTop="1">
      <c r="A27" s="519" t="s">
        <v>24</v>
      </c>
      <c r="B27" s="520"/>
      <c r="C27" s="520"/>
      <c r="D27" s="520"/>
      <c r="E27" s="521"/>
      <c r="F27" s="358"/>
      <c r="G27" s="341"/>
      <c r="H27" s="341"/>
      <c r="I27" s="341"/>
      <c r="J27" s="341"/>
      <c r="K27" s="341"/>
      <c r="L27" s="341"/>
      <c r="M27" s="341"/>
      <c r="N27" s="359"/>
      <c r="O27" s="359"/>
      <c r="P27" s="359"/>
      <c r="Q27" s="359"/>
      <c r="R27" s="359"/>
      <c r="S27" s="359"/>
      <c r="T27" s="359"/>
      <c r="U27" s="359"/>
      <c r="V27" s="359"/>
      <c r="W27" s="359"/>
      <c r="X27" s="359"/>
      <c r="Y27" s="359"/>
      <c r="Z27" s="359"/>
      <c r="AA27" s="359"/>
      <c r="AB27" s="359"/>
    </row>
    <row r="28" spans="1:60" ht="29.25" customHeight="1" thickBot="1" thickTop="1">
      <c r="A28" s="459" t="s">
        <v>2</v>
      </c>
      <c r="B28" s="457" t="s">
        <v>370</v>
      </c>
      <c r="C28" s="552" t="s">
        <v>397</v>
      </c>
      <c r="D28" s="553"/>
      <c r="E28" s="456" t="s">
        <v>401</v>
      </c>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row>
    <row r="29" spans="1:27" ht="20.25" customHeight="1" thickBot="1" thickTop="1">
      <c r="A29" s="459" t="s">
        <v>25</v>
      </c>
      <c r="B29" s="465" t="s">
        <v>372</v>
      </c>
      <c r="C29" s="547" t="s">
        <v>28</v>
      </c>
      <c r="D29" s="548"/>
      <c r="E29" s="466" t="s">
        <v>371</v>
      </c>
      <c r="F29" s="349"/>
      <c r="G29" s="341"/>
      <c r="H29" s="341"/>
      <c r="I29" s="341"/>
      <c r="J29" s="341"/>
      <c r="K29" s="341"/>
      <c r="L29" s="341"/>
      <c r="M29" s="341"/>
      <c r="N29" s="349"/>
      <c r="O29" s="349"/>
      <c r="P29" s="349"/>
      <c r="Q29" s="349"/>
      <c r="R29" s="349"/>
      <c r="S29" s="349"/>
      <c r="T29" s="349"/>
      <c r="U29" s="349"/>
      <c r="V29" s="349"/>
      <c r="W29" s="349"/>
      <c r="X29" s="349"/>
      <c r="Y29" s="349"/>
      <c r="Z29" s="349"/>
      <c r="AA29" s="349"/>
    </row>
    <row r="30" spans="1:27" ht="36" customHeight="1" thickBot="1" thickTop="1">
      <c r="A30" s="459" t="s">
        <v>29</v>
      </c>
      <c r="B30" s="482" t="s">
        <v>374</v>
      </c>
      <c r="C30" s="547" t="s">
        <v>399</v>
      </c>
      <c r="D30" s="548"/>
      <c r="E30" s="483" t="s">
        <v>401</v>
      </c>
      <c r="F30" s="349"/>
      <c r="G30" s="341"/>
      <c r="H30" s="341"/>
      <c r="I30" s="341"/>
      <c r="J30" s="341"/>
      <c r="K30" s="341"/>
      <c r="L30" s="341"/>
      <c r="M30" s="341"/>
      <c r="N30" s="357"/>
      <c r="O30" s="357"/>
      <c r="P30" s="357"/>
      <c r="Q30" s="357"/>
      <c r="R30" s="357"/>
      <c r="S30" s="357"/>
      <c r="T30" s="357"/>
      <c r="U30" s="357"/>
      <c r="V30" s="357"/>
      <c r="W30" s="357"/>
      <c r="X30" s="357"/>
      <c r="Y30" s="357"/>
      <c r="Z30" s="357"/>
      <c r="AA30" s="357"/>
    </row>
    <row r="31" spans="1:27" ht="31.5" customHeight="1" thickBot="1" thickTop="1">
      <c r="A31" s="459" t="s">
        <v>30</v>
      </c>
      <c r="B31" s="467" t="s">
        <v>400</v>
      </c>
      <c r="C31" s="454" t="s">
        <v>37</v>
      </c>
      <c r="D31" s="554" t="s">
        <v>405</v>
      </c>
      <c r="E31" s="554"/>
      <c r="F31" s="349"/>
      <c r="G31" s="341"/>
      <c r="H31" s="341"/>
      <c r="I31" s="341"/>
      <c r="J31" s="341"/>
      <c r="K31" s="341"/>
      <c r="L31" s="341"/>
      <c r="M31" s="341"/>
      <c r="N31" s="349"/>
      <c r="O31" s="349"/>
      <c r="P31" s="349"/>
      <c r="Q31" s="349"/>
      <c r="R31" s="349"/>
      <c r="S31" s="349"/>
      <c r="T31" s="349"/>
      <c r="U31" s="349"/>
      <c r="V31" s="349"/>
      <c r="W31" s="349"/>
      <c r="X31" s="349"/>
      <c r="Y31" s="349"/>
      <c r="Z31" s="349"/>
      <c r="AA31" s="349"/>
    </row>
    <row r="32" spans="1:13" ht="26.25" customHeight="1" thickBot="1" thickTop="1">
      <c r="A32" s="459" t="s">
        <v>31</v>
      </c>
      <c r="B32" s="468" t="s">
        <v>403</v>
      </c>
      <c r="C32" s="522" t="s">
        <v>32</v>
      </c>
      <c r="D32" s="522"/>
      <c r="E32" s="469">
        <f ca="1">TODAY()</f>
        <v>44657</v>
      </c>
      <c r="F32" s="340" t="str">
        <f>DAY(E32)&amp;"-"&amp;MONTH(E32)&amp;"-"&amp;YEAR(E32)</f>
        <v>6-4-2022</v>
      </c>
      <c r="G32" s="341"/>
      <c r="H32" s="341"/>
      <c r="I32" s="341"/>
      <c r="J32" s="341"/>
      <c r="K32" s="341"/>
      <c r="L32" s="341"/>
      <c r="M32" s="341"/>
    </row>
    <row r="33" spans="1:28" ht="26.25" customHeight="1" thickBot="1" thickTop="1">
      <c r="A33" s="459" t="s">
        <v>33</v>
      </c>
      <c r="B33" s="465" t="s">
        <v>34</v>
      </c>
      <c r="C33" s="522" t="s">
        <v>35</v>
      </c>
      <c r="D33" s="522"/>
      <c r="E33" s="466" t="s">
        <v>36</v>
      </c>
      <c r="F33" s="354"/>
      <c r="G33" s="341"/>
      <c r="H33" s="341"/>
      <c r="I33" s="341"/>
      <c r="J33" s="341"/>
      <c r="K33" s="341"/>
      <c r="L33" s="341"/>
      <c r="M33" s="341"/>
      <c r="N33" s="354"/>
      <c r="O33" s="354"/>
      <c r="P33" s="354"/>
      <c r="Q33" s="354"/>
      <c r="R33" s="354"/>
      <c r="S33" s="354"/>
      <c r="T33" s="354"/>
      <c r="U33" s="354"/>
      <c r="V33" s="354"/>
      <c r="W33" s="354"/>
      <c r="X33" s="354"/>
      <c r="Y33" s="354"/>
      <c r="Z33" s="354"/>
      <c r="AA33" s="354"/>
      <c r="AB33" s="354"/>
    </row>
    <row r="34" spans="1:28" ht="26.25" customHeight="1" thickBot="1" thickTop="1">
      <c r="A34" s="459" t="s">
        <v>38</v>
      </c>
      <c r="B34" s="465" t="s">
        <v>39</v>
      </c>
      <c r="C34" s="552" t="s">
        <v>26</v>
      </c>
      <c r="D34" s="553"/>
      <c r="E34" s="466" t="s">
        <v>27</v>
      </c>
      <c r="F34" s="356"/>
      <c r="G34" s="341"/>
      <c r="H34" s="341"/>
      <c r="I34" s="341"/>
      <c r="J34" s="341"/>
      <c r="K34" s="341"/>
      <c r="L34" s="341"/>
      <c r="M34" s="341"/>
      <c r="N34" s="356"/>
      <c r="O34" s="356"/>
      <c r="P34" s="356"/>
      <c r="Q34" s="356"/>
      <c r="R34" s="356"/>
      <c r="S34" s="356"/>
      <c r="T34" s="356"/>
      <c r="U34" s="356"/>
      <c r="V34" s="356"/>
      <c r="W34" s="356"/>
      <c r="X34" s="356"/>
      <c r="Y34" s="356"/>
      <c r="Z34" s="356"/>
      <c r="AA34" s="356"/>
      <c r="AB34" s="356"/>
    </row>
    <row r="35" spans="1:67" ht="49.5" customHeight="1" thickBot="1" thickTop="1">
      <c r="A35" s="555" t="s">
        <v>357</v>
      </c>
      <c r="B35" s="556"/>
      <c r="C35" s="556"/>
      <c r="D35" s="556"/>
      <c r="E35" s="557"/>
      <c r="F35" s="341"/>
      <c r="G35" s="341"/>
      <c r="H35" s="341"/>
      <c r="I35" s="341"/>
      <c r="J35" s="341"/>
      <c r="K35" s="341"/>
      <c r="L35" s="341"/>
      <c r="M35" s="341"/>
      <c r="N35" s="350"/>
      <c r="O35" s="350"/>
      <c r="P35" s="350"/>
      <c r="Q35" s="350"/>
      <c r="R35" s="350"/>
      <c r="S35" s="350"/>
      <c r="T35" s="350"/>
      <c r="U35" s="350"/>
      <c r="V35" s="350"/>
      <c r="W35" s="350"/>
      <c r="X35" s="350"/>
      <c r="Y35" s="350"/>
      <c r="Z35" s="350"/>
      <c r="AA35" s="350"/>
      <c r="AB35" s="350"/>
      <c r="AJ35" s="348"/>
      <c r="AK35" s="351"/>
      <c r="BI35" s="352"/>
      <c r="BJ35" s="352"/>
      <c r="BK35" s="352"/>
      <c r="BL35" s="352"/>
      <c r="BM35" s="352"/>
      <c r="BN35" s="352"/>
      <c r="BO35" s="353"/>
    </row>
    <row r="36" spans="1:67" ht="16.5" customHeight="1" thickBot="1" thickTop="1">
      <c r="A36" s="543" t="s">
        <v>356</v>
      </c>
      <c r="B36" s="544"/>
      <c r="C36" s="414">
        <f>E19</f>
        <v>80910</v>
      </c>
      <c r="D36" s="415" t="str">
        <f>E20</f>
        <v>61960-151370</v>
      </c>
      <c r="E36" s="441">
        <f>B66</f>
        <v>44257</v>
      </c>
      <c r="F36" s="340" t="str">
        <f>DAY(E36)&amp;"-"&amp;MONTH(E36)&amp;"-"&amp;YEAR(E36)</f>
        <v>2-3-2021</v>
      </c>
      <c r="G36" s="341"/>
      <c r="H36" s="341"/>
      <c r="I36" s="341"/>
      <c r="J36" s="341"/>
      <c r="K36" s="341"/>
      <c r="L36" s="341"/>
      <c r="M36" s="341"/>
      <c r="N36" s="350">
        <f>C36</f>
        <v>80910</v>
      </c>
      <c r="O36" s="350">
        <f>B15</f>
        <v>78820</v>
      </c>
      <c r="P36" s="350"/>
      <c r="Q36" s="350"/>
      <c r="R36" s="350"/>
      <c r="S36" s="350"/>
      <c r="T36" s="350"/>
      <c r="U36" s="350"/>
      <c r="V36" s="350"/>
      <c r="W36" s="350"/>
      <c r="X36" s="350"/>
      <c r="Y36" s="350"/>
      <c r="Z36" s="350"/>
      <c r="AA36" s="350"/>
      <c r="AB36" s="350"/>
      <c r="AJ36" s="348"/>
      <c r="AK36" s="351"/>
      <c r="BI36" s="352"/>
      <c r="BJ36" s="352"/>
      <c r="BK36" s="352"/>
      <c r="BL36" s="352"/>
      <c r="BM36" s="352"/>
      <c r="BN36" s="352"/>
      <c r="BO36" s="353"/>
    </row>
    <row r="37" spans="1:67" ht="16.5" thickBot="1" thickTop="1">
      <c r="A37" s="543" t="str">
        <f>IF(C37&gt;0,"Annual Grade Increment"," ")</f>
        <v>Annual Grade Increment</v>
      </c>
      <c r="B37" s="544"/>
      <c r="C37" s="414">
        <f>A67</f>
        <v>83000</v>
      </c>
      <c r="D37" s="414" t="str">
        <f>IF(C37&gt;0,D36," ")</f>
        <v>61960-151370</v>
      </c>
      <c r="E37" s="441">
        <f>B67</f>
        <v>44470</v>
      </c>
      <c r="F37" s="340" t="str">
        <f>DAY(E37)&amp;"-"&amp;MONTH(E37)&amp;"-"&amp;YEAR(E37)</f>
        <v>1-10-2021</v>
      </c>
      <c r="G37" s="341"/>
      <c r="H37" s="528" t="e">
        <f>IF(E37=#REF!,J37,IF(E37=$B$90,K37,IF(E37=$B$11,L37,M37)))</f>
        <v>#REF!</v>
      </c>
      <c r="I37" s="529"/>
      <c r="J37" s="341" t="e">
        <f>IF(#REF!=#REF!,IF(#REF!=#REF!,#REF!,IF(#REF!=#REF!,#REF!,#REF!)),#REF!)</f>
        <v>#REF!</v>
      </c>
      <c r="K37" s="341" t="e">
        <f>IF(#REF!&gt;=$E$13,IF(#REF!=#REF!,#REF!,$A$45),M37)</f>
        <v>#REF!</v>
      </c>
      <c r="L37" s="341" t="str">
        <f>$A$46</f>
        <v>24years scale</v>
      </c>
      <c r="M37" s="351" t="str">
        <f>$A$45</f>
        <v>Annual Grade Increment</v>
      </c>
      <c r="N37" s="350" t="e">
        <f>IF(A37=#REF!,LOOKUP(N36,$B$129:$B$207,$F$134:$F$208),LOOKUP(N36,$B$129:$B$207,$D$129:$D$207))</f>
        <v>#REF!</v>
      </c>
      <c r="O37" s="350" t="e">
        <f>IF(E37&gt;$E$21,0,IF(A37=#REF!,LOOKUP(O36,$B$129:$B$207,$F$134:$F$208),LOOKUP(O36,$B$129:$B$207,$D$129:$D$207)))</f>
        <v>#REF!</v>
      </c>
      <c r="P37" s="350"/>
      <c r="Q37" s="350"/>
      <c r="R37" s="350"/>
      <c r="S37" s="350"/>
      <c r="T37" s="350"/>
      <c r="U37" s="350"/>
      <c r="V37" s="350"/>
      <c r="W37" s="350"/>
      <c r="X37" s="350"/>
      <c r="Y37" s="350"/>
      <c r="Z37" s="350"/>
      <c r="AA37" s="350"/>
      <c r="AB37" s="350"/>
      <c r="AJ37" s="348"/>
      <c r="AK37" s="351"/>
      <c r="BI37" s="352"/>
      <c r="BJ37" s="352"/>
      <c r="BK37" s="352"/>
      <c r="BL37" s="352"/>
      <c r="BM37" s="352"/>
      <c r="BN37" s="352"/>
      <c r="BO37" s="353"/>
    </row>
    <row r="38" spans="1:67" ht="16.5" thickBot="1" thickTop="1">
      <c r="A38" s="543" t="str">
        <f>IF(C38&gt;0,"Annual Grade Increment"," ")</f>
        <v> </v>
      </c>
      <c r="B38" s="544"/>
      <c r="C38" s="414">
        <f>A68</f>
        <v>0</v>
      </c>
      <c r="D38" s="414" t="str">
        <f>IF(C38&gt;0,D37," ")</f>
        <v> </v>
      </c>
      <c r="E38" s="441">
        <f>B68</f>
        <v>44835</v>
      </c>
      <c r="F38" s="340" t="str">
        <f>DAY(E38)&amp;"-"&amp;MONTH(E38)&amp;"-"&amp;YEAR(E38)</f>
        <v>1-10-2022</v>
      </c>
      <c r="G38" s="341"/>
      <c r="H38" s="528" t="e">
        <f>IF(E38=#REF!,J38,IF(E38=$B$90,K38,IF(E38=$B$11,L38,M38)))</f>
        <v>#REF!</v>
      </c>
      <c r="I38" s="529"/>
      <c r="J38" s="341" t="e">
        <f>IF(#REF!=#REF!,IF(#REF!=#REF!,#REF!,IF(#REF!=#REF!,#REF!,#REF!)),#REF!)</f>
        <v>#REF!</v>
      </c>
      <c r="K38" s="341" t="e">
        <f>IF(#REF!&gt;=$E$13,IF(#REF!=#REF!,#REF!,$A$45),M38)</f>
        <v>#REF!</v>
      </c>
      <c r="L38" s="341" t="str">
        <f>$A$46</f>
        <v>24years scale</v>
      </c>
      <c r="M38" s="351" t="str">
        <f>$A$45</f>
        <v>Annual Grade Increment</v>
      </c>
      <c r="N38" s="350" t="e">
        <f>IF(A38=#REF!,LOOKUP(N37,$B$129:$B$207,$F$134:$F$208),LOOKUP(N37,$B$129:$B$207,$D$129:$D$207))</f>
        <v>#REF!</v>
      </c>
      <c r="O38" s="350">
        <f>IF(E38&gt;$E$21,0,IF(A38=#REF!,LOOKUP(O37,$B$129:$B$207,$F$134:$F$208),LOOKUP(O37,$B$129:$B$207,$D$129:$D$207)))</f>
        <v>0</v>
      </c>
      <c r="P38" s="350"/>
      <c r="Q38" s="350"/>
      <c r="R38" s="350"/>
      <c r="S38" s="350"/>
      <c r="T38" s="350"/>
      <c r="U38" s="350"/>
      <c r="V38" s="350"/>
      <c r="W38" s="350"/>
      <c r="X38" s="350"/>
      <c r="Y38" s="350"/>
      <c r="Z38" s="350"/>
      <c r="AA38" s="350"/>
      <c r="AB38" s="350"/>
      <c r="AJ38" s="348"/>
      <c r="AK38" s="351"/>
      <c r="BI38" s="352"/>
      <c r="BJ38" s="352"/>
      <c r="BK38" s="352"/>
      <c r="BL38" s="352"/>
      <c r="BM38" s="352"/>
      <c r="BN38" s="352"/>
      <c r="BO38" s="353"/>
    </row>
    <row r="39" spans="1:67" ht="16.5" thickBot="1" thickTop="1">
      <c r="A39" s="543" t="str">
        <f>IF(C39&gt;0,"Annual Grade Increment"," ")</f>
        <v> </v>
      </c>
      <c r="B39" s="544"/>
      <c r="C39" s="414">
        <f>A69</f>
        <v>0</v>
      </c>
      <c r="D39" s="414" t="str">
        <f>IF(C39&gt;0,D38," ")</f>
        <v> </v>
      </c>
      <c r="E39" s="441">
        <f>B69</f>
        <v>45200</v>
      </c>
      <c r="F39" s="340" t="str">
        <f>DAY(E39)&amp;"-"&amp;MONTH(E39)&amp;"-"&amp;YEAR(E39)</f>
        <v>1-10-2023</v>
      </c>
      <c r="G39" s="341"/>
      <c r="H39" s="528" t="e">
        <f>IF(E39=#REF!,J39,IF(E39=$B$90,K39,IF(E39=$B$11,L39,M39)))</f>
        <v>#REF!</v>
      </c>
      <c r="I39" s="529"/>
      <c r="J39" s="341" t="e">
        <f>IF(#REF!=#REF!,IF(#REF!=#REF!,#REF!,IF(#REF!=#REF!,#REF!,#REF!)),#REF!)</f>
        <v>#REF!</v>
      </c>
      <c r="K39" s="341" t="e">
        <f>IF(#REF!&gt;=$E$13,IF(#REF!=#REF!,#REF!,$A$45),M39)</f>
        <v>#REF!</v>
      </c>
      <c r="L39" s="341" t="str">
        <f>$A$46</f>
        <v>24years scale</v>
      </c>
      <c r="M39" s="351" t="str">
        <f>$A$45</f>
        <v>Annual Grade Increment</v>
      </c>
      <c r="N39" s="350" t="e">
        <f>IF(A39=#REF!,LOOKUP(N38,$B$129:$B$207,$F$134:$F$208),LOOKUP(N38,$B$129:$B$207,$D$129:$D$207))</f>
        <v>#REF!</v>
      </c>
      <c r="O39" s="350">
        <f>IF(E39&gt;$E$21,0,IF(A39=#REF!,LOOKUP(O38,$B$129:$B$207,$F$134:$F$208),LOOKUP(O38,$B$129:$B$207,$D$129:$D$207)))</f>
        <v>0</v>
      </c>
      <c r="P39" s="350"/>
      <c r="Q39" s="350"/>
      <c r="R39" s="350"/>
      <c r="S39" s="350"/>
      <c r="T39" s="350"/>
      <c r="U39" s="350"/>
      <c r="V39" s="350"/>
      <c r="W39" s="350"/>
      <c r="X39" s="350"/>
      <c r="Y39" s="350"/>
      <c r="Z39" s="350"/>
      <c r="AA39" s="350"/>
      <c r="AB39" s="350"/>
      <c r="AJ39" s="348"/>
      <c r="AK39" s="351"/>
      <c r="BI39" s="352"/>
      <c r="BJ39" s="352"/>
      <c r="BK39" s="352"/>
      <c r="BL39" s="352"/>
      <c r="BM39" s="352"/>
      <c r="BN39" s="352"/>
      <c r="BO39" s="353"/>
    </row>
    <row r="40" spans="1:67" ht="16.5" thickBot="1" thickTop="1">
      <c r="A40" s="543"/>
      <c r="B40" s="544"/>
      <c r="C40" s="414"/>
      <c r="D40" s="416"/>
      <c r="E40" s="441"/>
      <c r="F40" s="363"/>
      <c r="G40" s="355" t="s">
        <v>94</v>
      </c>
      <c r="H40" s="528" t="e">
        <f>IF(E40=#REF!,J40,IF(E40=$B$90,K40,IF(E40=$B$11,L40,M40)))</f>
        <v>#REF!</v>
      </c>
      <c r="I40" s="529"/>
      <c r="J40" s="341" t="e">
        <f>IF(#REF!=#REF!,IF(#REF!=#REF!,#REF!,IF(#REF!=#REF!,#REF!,#REF!)),#REF!)</f>
        <v>#REF!</v>
      </c>
      <c r="K40" s="341" t="e">
        <f>IF(#REF!&gt;=$E$13,IF(#REF!=#REF!,#REF!,$A$45),M40)</f>
        <v>#REF!</v>
      </c>
      <c r="L40" s="341" t="str">
        <f>$A$46</f>
        <v>24years scale</v>
      </c>
      <c r="M40" s="351" t="str">
        <f>$A$45</f>
        <v>Annual Grade Increment</v>
      </c>
      <c r="N40" s="350" t="e">
        <f>IF(A40=#REF!,LOOKUP(N39,$B$129:$B$207,$F$134:$F$208),LOOKUP(N39,$B$129:$B$207,$D$129:$D$207))</f>
        <v>#REF!</v>
      </c>
      <c r="O40" s="350" t="e">
        <f>IF(E40&gt;$E$21,0,IF(A40=#REF!,LOOKUP(O39,$B$129:$B$207,$F$134:$F$208),LOOKUP(O39,$B$129:$B$207,$D$129:$D$207)))</f>
        <v>#REF!</v>
      </c>
      <c r="P40" s="350"/>
      <c r="Q40" s="350"/>
      <c r="R40" s="350"/>
      <c r="S40" s="350"/>
      <c r="T40" s="350"/>
      <c r="U40" s="350"/>
      <c r="V40" s="350"/>
      <c r="W40" s="350"/>
      <c r="X40" s="350"/>
      <c r="Y40" s="350"/>
      <c r="Z40" s="350"/>
      <c r="AA40" s="350"/>
      <c r="AB40" s="350"/>
      <c r="AJ40" s="348"/>
      <c r="AK40" s="351"/>
      <c r="BI40" s="352"/>
      <c r="BJ40" s="352"/>
      <c r="BK40" s="352"/>
      <c r="BL40" s="352"/>
      <c r="BM40" s="352"/>
      <c r="BN40" s="352"/>
      <c r="BO40" s="353"/>
    </row>
    <row r="41" spans="1:28" ht="16.5" thickBot="1" thickTop="1">
      <c r="A41" s="531" t="s">
        <v>18</v>
      </c>
      <c r="B41" s="532"/>
      <c r="C41" s="532"/>
      <c r="D41" s="532"/>
      <c r="E41" s="442">
        <f>IF(C37=0,E37,IF(C38=0,E38,IF(C39=0,E39)))</f>
        <v>44835</v>
      </c>
      <c r="F41" s="340"/>
      <c r="G41" s="341"/>
      <c r="H41" s="341"/>
      <c r="I41" s="341"/>
      <c r="J41" s="341"/>
      <c r="K41" s="341"/>
      <c r="L41" s="341"/>
      <c r="M41" s="341"/>
      <c r="P41" s="359"/>
      <c r="Q41" s="359"/>
      <c r="R41" s="359"/>
      <c r="S41" s="359"/>
      <c r="T41" s="359"/>
      <c r="U41" s="359"/>
      <c r="V41" s="359"/>
      <c r="W41" s="359"/>
      <c r="X41" s="359"/>
      <c r="Y41" s="359"/>
      <c r="Z41" s="359"/>
      <c r="AA41" s="359"/>
      <c r="AB41" s="359"/>
    </row>
    <row r="42" spans="1:28" ht="15" hidden="1">
      <c r="A42" s="376"/>
      <c r="B42" s="377"/>
      <c r="C42" s="360"/>
      <c r="D42" s="375"/>
      <c r="E42" s="378"/>
      <c r="F42" s="340"/>
      <c r="N42" s="356"/>
      <c r="O42" s="356"/>
      <c r="P42" s="356"/>
      <c r="Q42" s="356"/>
      <c r="R42" s="356"/>
      <c r="S42" s="356"/>
      <c r="T42" s="356"/>
      <c r="U42" s="356"/>
      <c r="V42" s="356"/>
      <c r="W42" s="356"/>
      <c r="X42" s="356"/>
      <c r="Y42" s="356"/>
      <c r="Z42" s="356"/>
      <c r="AA42" s="356"/>
      <c r="AB42" s="356"/>
    </row>
    <row r="43" spans="1:28" ht="25.5" hidden="1">
      <c r="A43" s="379" t="s">
        <v>63</v>
      </c>
      <c r="B43" s="377"/>
      <c r="C43" s="360"/>
      <c r="D43" s="375"/>
      <c r="E43" s="366"/>
      <c r="F43" s="364"/>
      <c r="N43" s="364"/>
      <c r="O43" s="364"/>
      <c r="P43" s="364"/>
      <c r="Q43" s="364"/>
      <c r="R43" s="364"/>
      <c r="S43" s="364"/>
      <c r="T43" s="364"/>
      <c r="U43" s="364"/>
      <c r="V43" s="364"/>
      <c r="W43" s="364"/>
      <c r="X43" s="364"/>
      <c r="Y43" s="364"/>
      <c r="Z43" s="364"/>
      <c r="AA43" s="364"/>
      <c r="AB43" s="364"/>
    </row>
    <row r="44" spans="1:28" ht="12.75" hidden="1">
      <c r="A44" s="380" t="s">
        <v>64</v>
      </c>
      <c r="B44" s="377"/>
      <c r="C44" s="360"/>
      <c r="D44" s="375"/>
      <c r="E44" s="366"/>
      <c r="F44" s="364"/>
      <c r="N44" s="364"/>
      <c r="O44" s="364"/>
      <c r="P44" s="364"/>
      <c r="Q44" s="364"/>
      <c r="R44" s="364"/>
      <c r="S44" s="364"/>
      <c r="T44" s="364"/>
      <c r="U44" s="364"/>
      <c r="V44" s="364"/>
      <c r="W44" s="364"/>
      <c r="X44" s="364"/>
      <c r="Y44" s="364"/>
      <c r="Z44" s="364"/>
      <c r="AA44" s="364"/>
      <c r="AB44" s="364"/>
    </row>
    <row r="45" spans="1:28" ht="15" hidden="1">
      <c r="A45" s="363" t="s">
        <v>20</v>
      </c>
      <c r="B45" s="377"/>
      <c r="C45" s="360"/>
      <c r="D45" s="375"/>
      <c r="E45" s="366"/>
      <c r="F45" s="365"/>
      <c r="N45" s="365"/>
      <c r="O45" s="365"/>
      <c r="P45" s="365"/>
      <c r="Q45" s="365"/>
      <c r="R45" s="365"/>
      <c r="S45" s="365"/>
      <c r="T45" s="365"/>
      <c r="U45" s="365"/>
      <c r="V45" s="365"/>
      <c r="W45" s="365"/>
      <c r="X45" s="365"/>
      <c r="Y45" s="365"/>
      <c r="Z45" s="365"/>
      <c r="AA45" s="365"/>
      <c r="AB45" s="365"/>
    </row>
    <row r="46" spans="1:5" ht="12.75" hidden="1">
      <c r="A46" s="381" t="s">
        <v>363</v>
      </c>
      <c r="B46" s="377"/>
      <c r="C46" s="360"/>
      <c r="D46" s="375"/>
      <c r="E46" s="366"/>
    </row>
    <row r="47" spans="1:5" ht="12.75" hidden="1">
      <c r="A47" s="379"/>
      <c r="B47" s="377"/>
      <c r="C47" s="360"/>
      <c r="D47" s="375"/>
      <c r="E47" s="366"/>
    </row>
    <row r="48" spans="1:8" ht="12.75" hidden="1">
      <c r="A48" s="383" t="s">
        <v>64</v>
      </c>
      <c r="B48" s="347"/>
      <c r="C48" s="349"/>
      <c r="D48" s="347"/>
      <c r="E48" s="347"/>
      <c r="H48" s="349">
        <f>LOOKUP(E20,A107:A113,B107:B113)</f>
        <v>21820</v>
      </c>
    </row>
    <row r="49" spans="1:23" ht="12.75" hidden="1">
      <c r="A49" s="341">
        <f>B15</f>
        <v>78820</v>
      </c>
      <c r="B49" s="352">
        <f>LOOKUP(A49,$B$129:$B$208,$C$129:$C$208)</f>
        <v>2090</v>
      </c>
      <c r="C49" s="353"/>
      <c r="D49" s="352"/>
      <c r="E49" s="352"/>
      <c r="F49" s="352"/>
      <c r="G49" s="352">
        <f>SUM(B49:F49)</f>
        <v>2090</v>
      </c>
      <c r="H49" s="353">
        <f>IF(LOOKUP(A49,B129:B208,D129:D208)&gt;=G19,LOOKUP(A49,B129:B208,D129:D208),G19)</f>
        <v>80910</v>
      </c>
      <c r="I49" s="352">
        <f>LOOKUP(H49,$B$129:$B$208,$C$129:$C$208)</f>
        <v>2090</v>
      </c>
      <c r="J49" s="352"/>
      <c r="K49" s="352"/>
      <c r="L49" s="352"/>
      <c r="M49" s="352"/>
      <c r="N49" s="352"/>
      <c r="O49" s="352"/>
      <c r="P49" s="352"/>
      <c r="Q49" s="352"/>
      <c r="R49" s="352"/>
      <c r="S49" s="352"/>
      <c r="T49" s="352"/>
      <c r="U49" s="352"/>
      <c r="V49" s="352">
        <f>SUM(I49:U49)</f>
        <v>2090</v>
      </c>
      <c r="W49" s="353">
        <f>LOOKUP(H49,B129:B208,D129:D208)</f>
        <v>83000</v>
      </c>
    </row>
    <row r="50" spans="1:23" ht="12.75" hidden="1">
      <c r="A50" s="341">
        <f>W49</f>
        <v>83000</v>
      </c>
      <c r="B50" s="352">
        <f>LOOKUP(A50,$B$129:$B$208,$C$129:$C$208)</f>
        <v>2240</v>
      </c>
      <c r="C50" s="353"/>
      <c r="D50" s="352"/>
      <c r="E50" s="352"/>
      <c r="F50" s="352"/>
      <c r="G50" s="352">
        <f>SUM(B50:F50)</f>
        <v>2240</v>
      </c>
      <c r="H50" s="353">
        <f>LOOKUP(A50,B129:B208,D129:D208)</f>
        <v>85240</v>
      </c>
      <c r="I50" s="352">
        <f>LOOKUP(H50,$B$129:$B$208,$C$129:$C$208)</f>
        <v>2240</v>
      </c>
      <c r="J50" s="352"/>
      <c r="K50" s="352"/>
      <c r="L50" s="352"/>
      <c r="M50" s="352"/>
      <c r="N50" s="352"/>
      <c r="O50" s="352"/>
      <c r="P50" s="352"/>
      <c r="Q50" s="352"/>
      <c r="R50" s="352"/>
      <c r="S50" s="352"/>
      <c r="T50" s="352"/>
      <c r="U50" s="352"/>
      <c r="V50" s="352">
        <f>SUM(I50:U50)</f>
        <v>2240</v>
      </c>
      <c r="W50" s="353">
        <f>LOOKUP(H50,B129:B208,D129:D208)</f>
        <v>87480</v>
      </c>
    </row>
    <row r="51" spans="1:23" ht="12.75" hidden="1">
      <c r="A51" s="341"/>
      <c r="B51" s="352"/>
      <c r="C51" s="353"/>
      <c r="D51" s="352"/>
      <c r="E51" s="352"/>
      <c r="F51" s="352"/>
      <c r="G51" s="352"/>
      <c r="H51" s="353"/>
      <c r="I51" s="352"/>
      <c r="J51" s="352"/>
      <c r="K51" s="352"/>
      <c r="L51" s="352"/>
      <c r="M51" s="352"/>
      <c r="N51" s="352"/>
      <c r="O51" s="352"/>
      <c r="P51" s="352"/>
      <c r="Q51" s="352"/>
      <c r="R51" s="352"/>
      <c r="S51" s="352"/>
      <c r="T51" s="352"/>
      <c r="U51" s="352"/>
      <c r="V51" s="352"/>
      <c r="W51" s="353"/>
    </row>
    <row r="52" spans="1:23" ht="12.75" hidden="1">
      <c r="A52" s="341"/>
      <c r="B52" s="352"/>
      <c r="C52" s="353"/>
      <c r="D52" s="352"/>
      <c r="E52" s="352"/>
      <c r="F52" s="352"/>
      <c r="G52" s="352"/>
      <c r="H52" s="353"/>
      <c r="I52" s="352"/>
      <c r="J52" s="352"/>
      <c r="K52" s="352"/>
      <c r="L52" s="352"/>
      <c r="M52" s="352"/>
      <c r="N52" s="352"/>
      <c r="O52" s="352"/>
      <c r="P52" s="352"/>
      <c r="Q52" s="352"/>
      <c r="R52" s="352"/>
      <c r="S52" s="352"/>
      <c r="T52" s="352"/>
      <c r="U52" s="352"/>
      <c r="V52" s="352"/>
      <c r="W52" s="353"/>
    </row>
    <row r="53" spans="1:5" ht="15" hidden="1">
      <c r="A53" s="384"/>
      <c r="B53" s="377"/>
      <c r="C53" s="420"/>
      <c r="D53" s="341"/>
      <c r="E53" s="366"/>
    </row>
    <row r="54" spans="1:153" s="347" customFormat="1" ht="12.75" hidden="1">
      <c r="A54" s="368" t="s">
        <v>65</v>
      </c>
      <c r="B54" s="530" t="s">
        <v>40</v>
      </c>
      <c r="C54" s="530"/>
      <c r="D54" s="385"/>
      <c r="E54" s="366"/>
      <c r="G54" s="367">
        <f>B13+1</f>
        <v>44257</v>
      </c>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c r="BU54" s="341"/>
      <c r="BV54" s="341"/>
      <c r="BW54" s="341"/>
      <c r="BX54" s="341"/>
      <c r="BY54" s="341"/>
      <c r="BZ54" s="341"/>
      <c r="CA54" s="341"/>
      <c r="CB54" s="341"/>
      <c r="CC54" s="341"/>
      <c r="CD54" s="341"/>
      <c r="CE54" s="341"/>
      <c r="CF54" s="341"/>
      <c r="CG54" s="341"/>
      <c r="CH54" s="341"/>
      <c r="CI54" s="341"/>
      <c r="CJ54" s="341"/>
      <c r="CK54" s="341"/>
      <c r="CL54" s="341"/>
      <c r="CM54" s="341"/>
      <c r="CN54" s="341"/>
      <c r="CO54" s="341"/>
      <c r="CP54" s="341"/>
      <c r="CQ54" s="341"/>
      <c r="CR54" s="341"/>
      <c r="CS54" s="341"/>
      <c r="CT54" s="341"/>
      <c r="CU54" s="341"/>
      <c r="CV54" s="341"/>
      <c r="CW54" s="341"/>
      <c r="CX54" s="341"/>
      <c r="CY54" s="341"/>
      <c r="CZ54" s="341"/>
      <c r="DA54" s="341"/>
      <c r="DB54" s="341"/>
      <c r="DC54" s="341"/>
      <c r="DD54" s="341"/>
      <c r="DE54" s="341"/>
      <c r="DF54" s="341"/>
      <c r="DG54" s="341"/>
      <c r="DH54" s="341"/>
      <c r="DI54" s="341"/>
      <c r="DJ54" s="341"/>
      <c r="DK54" s="341"/>
      <c r="DL54" s="341"/>
      <c r="DM54" s="341"/>
      <c r="DN54" s="341"/>
      <c r="DO54" s="341"/>
      <c r="DP54" s="341"/>
      <c r="DQ54" s="341"/>
      <c r="DR54" s="341"/>
      <c r="DS54" s="341"/>
      <c r="DT54" s="341"/>
      <c r="DU54" s="341"/>
      <c r="DV54" s="341"/>
      <c r="DW54" s="341"/>
      <c r="DX54" s="341"/>
      <c r="DY54" s="341"/>
      <c r="DZ54" s="341"/>
      <c r="EA54" s="341"/>
      <c r="EB54" s="341"/>
      <c r="EC54" s="341"/>
      <c r="ED54" s="341"/>
      <c r="EE54" s="341"/>
      <c r="EF54" s="341"/>
      <c r="EG54" s="341"/>
      <c r="EH54" s="341"/>
      <c r="EI54" s="341"/>
      <c r="EJ54" s="341"/>
      <c r="EK54" s="341"/>
      <c r="EL54" s="341"/>
      <c r="EM54" s="341"/>
      <c r="EN54" s="341"/>
      <c r="EO54" s="341"/>
      <c r="EP54" s="341"/>
      <c r="EQ54" s="341"/>
      <c r="ER54" s="341"/>
      <c r="ES54" s="341"/>
      <c r="ET54" s="341"/>
      <c r="EU54" s="341"/>
      <c r="EV54" s="341"/>
      <c r="EW54" s="341"/>
    </row>
    <row r="55" spans="1:153" s="347" customFormat="1" ht="12.75" hidden="1">
      <c r="A55" s="386" t="s">
        <v>43</v>
      </c>
      <c r="B55" s="387"/>
      <c r="C55" s="421"/>
      <c r="D55" s="387">
        <v>1</v>
      </c>
      <c r="E55" s="371" t="str">
        <f>A65</f>
        <v>SGT</v>
      </c>
      <c r="G55" s="367">
        <v>40210</v>
      </c>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1"/>
      <c r="CC55" s="341"/>
      <c r="CD55" s="341"/>
      <c r="CE55" s="341"/>
      <c r="CF55" s="341"/>
      <c r="CG55" s="341"/>
      <c r="CH55" s="341"/>
      <c r="CI55" s="341"/>
      <c r="CJ55" s="341"/>
      <c r="CK55" s="341"/>
      <c r="CL55" s="341"/>
      <c r="CM55" s="341"/>
      <c r="CN55" s="341"/>
      <c r="CO55" s="341"/>
      <c r="CP55" s="341"/>
      <c r="CQ55" s="341"/>
      <c r="CR55" s="341"/>
      <c r="CS55" s="341"/>
      <c r="CT55" s="341"/>
      <c r="CU55" s="341"/>
      <c r="CV55" s="341"/>
      <c r="CW55" s="341"/>
      <c r="CX55" s="341"/>
      <c r="CY55" s="341"/>
      <c r="CZ55" s="341"/>
      <c r="DA55" s="341"/>
      <c r="DB55" s="341"/>
      <c r="DC55" s="341"/>
      <c r="DD55" s="341"/>
      <c r="DE55" s="341"/>
      <c r="DF55" s="341"/>
      <c r="DG55" s="341"/>
      <c r="DH55" s="341"/>
      <c r="DI55" s="341"/>
      <c r="DJ55" s="341"/>
      <c r="DK55" s="341"/>
      <c r="DL55" s="341"/>
      <c r="DM55" s="341"/>
      <c r="DN55" s="341"/>
      <c r="DO55" s="341"/>
      <c r="DP55" s="341"/>
      <c r="DQ55" s="341"/>
      <c r="DR55" s="341"/>
      <c r="DS55" s="341"/>
      <c r="DT55" s="341"/>
      <c r="DU55" s="341"/>
      <c r="DV55" s="341"/>
      <c r="DW55" s="341"/>
      <c r="DX55" s="341"/>
      <c r="DY55" s="341"/>
      <c r="DZ55" s="341"/>
      <c r="EA55" s="341"/>
      <c r="EB55" s="341"/>
      <c r="EC55" s="341"/>
      <c r="ED55" s="341"/>
      <c r="EE55" s="341"/>
      <c r="EF55" s="341"/>
      <c r="EG55" s="341"/>
      <c r="EH55" s="341"/>
      <c r="EI55" s="341"/>
      <c r="EJ55" s="341"/>
      <c r="EK55" s="341"/>
      <c r="EL55" s="341"/>
      <c r="EM55" s="341"/>
      <c r="EN55" s="341"/>
      <c r="EO55" s="341"/>
      <c r="EP55" s="341"/>
      <c r="EQ55" s="341"/>
      <c r="ER55" s="341"/>
      <c r="ES55" s="341"/>
      <c r="ET55" s="341"/>
      <c r="EU55" s="341"/>
      <c r="EV55" s="341"/>
      <c r="EW55" s="341"/>
    </row>
    <row r="56" spans="1:153" s="347" customFormat="1" ht="12.75" hidden="1">
      <c r="A56" s="365" t="s">
        <v>45</v>
      </c>
      <c r="B56" s="387"/>
      <c r="C56" s="421"/>
      <c r="D56" s="387">
        <v>2</v>
      </c>
      <c r="E56" s="371" t="str">
        <f>A60</f>
        <v>Language Pandit Gr II</v>
      </c>
      <c r="G56" s="367">
        <f>MAX(E7:E8)</f>
        <v>0</v>
      </c>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1"/>
      <c r="CC56" s="341"/>
      <c r="CD56" s="341"/>
      <c r="CE56" s="341"/>
      <c r="CF56" s="341"/>
      <c r="CG56" s="341"/>
      <c r="CH56" s="341"/>
      <c r="CI56" s="341"/>
      <c r="CJ56" s="341"/>
      <c r="CK56" s="341"/>
      <c r="CL56" s="341"/>
      <c r="CM56" s="341"/>
      <c r="CN56" s="341"/>
      <c r="CO56" s="341"/>
      <c r="CP56" s="341"/>
      <c r="CQ56" s="341"/>
      <c r="CR56" s="341"/>
      <c r="CS56" s="341"/>
      <c r="CT56" s="341"/>
      <c r="CU56" s="341"/>
      <c r="CV56" s="341"/>
      <c r="CW56" s="341"/>
      <c r="CX56" s="341"/>
      <c r="CY56" s="341"/>
      <c r="CZ56" s="341"/>
      <c r="DA56" s="341"/>
      <c r="DB56" s="341"/>
      <c r="DC56" s="341"/>
      <c r="DD56" s="341"/>
      <c r="DE56" s="341"/>
      <c r="DF56" s="341"/>
      <c r="DG56" s="341"/>
      <c r="DH56" s="341"/>
      <c r="DI56" s="341"/>
      <c r="DJ56" s="341"/>
      <c r="DK56" s="341"/>
      <c r="DL56" s="341"/>
      <c r="DM56" s="341"/>
      <c r="DN56" s="341"/>
      <c r="DO56" s="341"/>
      <c r="DP56" s="341"/>
      <c r="DQ56" s="341"/>
      <c r="DR56" s="341"/>
      <c r="DS56" s="341"/>
      <c r="DT56" s="341"/>
      <c r="DU56" s="341"/>
      <c r="DV56" s="341"/>
      <c r="DW56" s="341"/>
      <c r="DX56" s="341"/>
      <c r="DY56" s="341"/>
      <c r="DZ56" s="341"/>
      <c r="EA56" s="341"/>
      <c r="EB56" s="341"/>
      <c r="EC56" s="341"/>
      <c r="ED56" s="341"/>
      <c r="EE56" s="341"/>
      <c r="EF56" s="341"/>
      <c r="EG56" s="341"/>
      <c r="EH56" s="341"/>
      <c r="EI56" s="341"/>
      <c r="EJ56" s="341"/>
      <c r="EK56" s="341"/>
      <c r="EL56" s="341"/>
      <c r="EM56" s="341"/>
      <c r="EN56" s="341"/>
      <c r="EO56" s="341"/>
      <c r="EP56" s="341"/>
      <c r="EQ56" s="341"/>
      <c r="ER56" s="341"/>
      <c r="ES56" s="341"/>
      <c r="ET56" s="341"/>
      <c r="EU56" s="341"/>
      <c r="EV56" s="341"/>
      <c r="EW56" s="341"/>
    </row>
    <row r="57" spans="1:153" s="347" customFormat="1" ht="12.75" hidden="1">
      <c r="A57" s="388" t="s">
        <v>9</v>
      </c>
      <c r="B57" s="389"/>
      <c r="C57" s="421"/>
      <c r="D57" s="387">
        <v>3</v>
      </c>
      <c r="E57" s="366" t="str">
        <f>A63</f>
        <v>PET</v>
      </c>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c r="DF57" s="341"/>
      <c r="DG57" s="341"/>
      <c r="DH57" s="341"/>
      <c r="DI57" s="341"/>
      <c r="DJ57" s="341"/>
      <c r="DK57" s="341"/>
      <c r="DL57" s="341"/>
      <c r="DM57" s="341"/>
      <c r="DN57" s="341"/>
      <c r="DO57" s="341"/>
      <c r="DP57" s="341"/>
      <c r="DQ57" s="341"/>
      <c r="DR57" s="341"/>
      <c r="DS57" s="341"/>
      <c r="DT57" s="341"/>
      <c r="DU57" s="341"/>
      <c r="DV57" s="341"/>
      <c r="DW57" s="341"/>
      <c r="DX57" s="341"/>
      <c r="DY57" s="341"/>
      <c r="DZ57" s="341"/>
      <c r="EA57" s="341"/>
      <c r="EB57" s="341"/>
      <c r="EC57" s="341"/>
      <c r="ED57" s="341"/>
      <c r="EE57" s="341"/>
      <c r="EF57" s="341"/>
      <c r="EG57" s="341"/>
      <c r="EH57" s="341"/>
      <c r="EI57" s="341"/>
      <c r="EJ57" s="341"/>
      <c r="EK57" s="341"/>
      <c r="EL57" s="341"/>
      <c r="EM57" s="341"/>
      <c r="EN57" s="341"/>
      <c r="EO57" s="341"/>
      <c r="EP57" s="341"/>
      <c r="EQ57" s="341"/>
      <c r="ER57" s="341"/>
      <c r="ES57" s="341"/>
      <c r="ET57" s="341"/>
      <c r="EU57" s="341"/>
      <c r="EV57" s="341"/>
      <c r="EW57" s="341"/>
    </row>
    <row r="58" spans="1:153" s="347" customFormat="1" ht="12.75" hidden="1">
      <c r="A58" s="365" t="s">
        <v>48</v>
      </c>
      <c r="B58" s="390"/>
      <c r="C58" s="421"/>
      <c r="D58" s="387">
        <v>4</v>
      </c>
      <c r="E58" s="371" t="str">
        <f>A55</f>
        <v>Craft Instructor</v>
      </c>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c r="DF58" s="341"/>
      <c r="DG58" s="341"/>
      <c r="DH58" s="341"/>
      <c r="DI58" s="341"/>
      <c r="DJ58" s="341"/>
      <c r="DK58" s="341"/>
      <c r="DL58" s="341"/>
      <c r="DM58" s="341"/>
      <c r="DN58" s="341"/>
      <c r="DO58" s="341"/>
      <c r="DP58" s="341"/>
      <c r="DQ58" s="341"/>
      <c r="DR58" s="341"/>
      <c r="DS58" s="341"/>
      <c r="DT58" s="341"/>
      <c r="DU58" s="341"/>
      <c r="DV58" s="341"/>
      <c r="DW58" s="341"/>
      <c r="DX58" s="341"/>
      <c r="DY58" s="341"/>
      <c r="DZ58" s="341"/>
      <c r="EA58" s="341"/>
      <c r="EB58" s="341"/>
      <c r="EC58" s="341"/>
      <c r="ED58" s="341"/>
      <c r="EE58" s="341"/>
      <c r="EF58" s="341"/>
      <c r="EG58" s="341"/>
      <c r="EH58" s="341"/>
      <c r="EI58" s="341"/>
      <c r="EJ58" s="341"/>
      <c r="EK58" s="341"/>
      <c r="EL58" s="341"/>
      <c r="EM58" s="341"/>
      <c r="EN58" s="341"/>
      <c r="EO58" s="341"/>
      <c r="EP58" s="341"/>
      <c r="EQ58" s="341"/>
      <c r="ER58" s="341"/>
      <c r="ES58" s="341"/>
      <c r="ET58" s="341"/>
      <c r="EU58" s="341"/>
      <c r="EV58" s="341"/>
      <c r="EW58" s="341"/>
    </row>
    <row r="59" spans="1:153" s="347" customFormat="1" ht="12.75" hidden="1">
      <c r="A59" s="365" t="s">
        <v>46</v>
      </c>
      <c r="B59" s="390"/>
      <c r="C59" s="421"/>
      <c r="D59" s="387">
        <v>5</v>
      </c>
      <c r="E59" s="391" t="str">
        <f>A62</f>
        <v>Music Teacher</v>
      </c>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DI59" s="341"/>
      <c r="DJ59" s="341"/>
      <c r="DK59" s="341"/>
      <c r="DL59" s="341"/>
      <c r="DM59" s="341"/>
      <c r="DN59" s="341"/>
      <c r="DO59" s="341"/>
      <c r="DP59" s="341"/>
      <c r="DQ59" s="341"/>
      <c r="DR59" s="341"/>
      <c r="DS59" s="341"/>
      <c r="DT59" s="341"/>
      <c r="DU59" s="341"/>
      <c r="DV59" s="341"/>
      <c r="DW59" s="341"/>
      <c r="DX59" s="341"/>
      <c r="DY59" s="341"/>
      <c r="DZ59" s="341"/>
      <c r="EA59" s="341"/>
      <c r="EB59" s="341"/>
      <c r="EC59" s="341"/>
      <c r="ED59" s="341"/>
      <c r="EE59" s="341"/>
      <c r="EF59" s="341"/>
      <c r="EG59" s="341"/>
      <c r="EH59" s="341"/>
      <c r="EI59" s="341"/>
      <c r="EJ59" s="341"/>
      <c r="EK59" s="341"/>
      <c r="EL59" s="341"/>
      <c r="EM59" s="341"/>
      <c r="EN59" s="341"/>
      <c r="EO59" s="341"/>
      <c r="EP59" s="341"/>
      <c r="EQ59" s="341"/>
      <c r="ER59" s="341"/>
      <c r="ES59" s="341"/>
      <c r="ET59" s="341"/>
      <c r="EU59" s="341"/>
      <c r="EV59" s="341"/>
      <c r="EW59" s="341"/>
    </row>
    <row r="60" spans="1:153" s="347" customFormat="1" ht="12.75" hidden="1">
      <c r="A60" s="386" t="s">
        <v>41</v>
      </c>
      <c r="B60" s="387"/>
      <c r="C60" s="421"/>
      <c r="D60" s="387">
        <v>6</v>
      </c>
      <c r="E60" s="347" t="str">
        <f>A56</f>
        <v>Drawing Teacher</v>
      </c>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c r="DF60" s="341"/>
      <c r="DG60" s="341"/>
      <c r="DH60" s="341"/>
      <c r="DI60" s="341"/>
      <c r="DJ60" s="341"/>
      <c r="DK60" s="341"/>
      <c r="DL60" s="341"/>
      <c r="DM60" s="341"/>
      <c r="DN60" s="341"/>
      <c r="DO60" s="341"/>
      <c r="DP60" s="341"/>
      <c r="DQ60" s="341"/>
      <c r="DR60" s="341"/>
      <c r="DS60" s="341"/>
      <c r="DT60" s="341"/>
      <c r="DU60" s="341"/>
      <c r="DV60" s="341"/>
      <c r="DW60" s="341"/>
      <c r="DX60" s="341"/>
      <c r="DY60" s="341"/>
      <c r="DZ60" s="341"/>
      <c r="EA60" s="341"/>
      <c r="EB60" s="341"/>
      <c r="EC60" s="341"/>
      <c r="ED60" s="341"/>
      <c r="EE60" s="341"/>
      <c r="EF60" s="341"/>
      <c r="EG60" s="341"/>
      <c r="EH60" s="341"/>
      <c r="EI60" s="341"/>
      <c r="EJ60" s="341"/>
      <c r="EK60" s="341"/>
      <c r="EL60" s="341"/>
      <c r="EM60" s="341"/>
      <c r="EN60" s="341"/>
      <c r="EO60" s="341"/>
      <c r="EP60" s="341"/>
      <c r="EQ60" s="341"/>
      <c r="ER60" s="341"/>
      <c r="ES60" s="341"/>
      <c r="ET60" s="341"/>
      <c r="EU60" s="341"/>
      <c r="EV60" s="341"/>
      <c r="EW60" s="341"/>
    </row>
    <row r="61" spans="1:153" s="347" customFormat="1" ht="12.75" hidden="1">
      <c r="A61" s="365" t="s">
        <v>47</v>
      </c>
      <c r="B61" s="390"/>
      <c r="C61" s="421"/>
      <c r="D61" s="387">
        <v>7</v>
      </c>
      <c r="E61" s="366" t="str">
        <f>A64</f>
        <v>School Assistant</v>
      </c>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DI61" s="341"/>
      <c r="DJ61" s="341"/>
      <c r="DK61" s="341"/>
      <c r="DL61" s="341"/>
      <c r="DM61" s="341"/>
      <c r="DN61" s="341"/>
      <c r="DO61" s="341"/>
      <c r="DP61" s="341"/>
      <c r="DQ61" s="341"/>
      <c r="DR61" s="341"/>
      <c r="DS61" s="341"/>
      <c r="DT61" s="341"/>
      <c r="DU61" s="341"/>
      <c r="DV61" s="341"/>
      <c r="DW61" s="341"/>
      <c r="DX61" s="341"/>
      <c r="DY61" s="341"/>
      <c r="DZ61" s="341"/>
      <c r="EA61" s="341"/>
      <c r="EB61" s="341"/>
      <c r="EC61" s="341"/>
      <c r="ED61" s="341"/>
      <c r="EE61" s="341"/>
      <c r="EF61" s="341"/>
      <c r="EG61" s="341"/>
      <c r="EH61" s="341"/>
      <c r="EI61" s="341"/>
      <c r="EJ61" s="341"/>
      <c r="EK61" s="341"/>
      <c r="EL61" s="341"/>
      <c r="EM61" s="341"/>
      <c r="EN61" s="341"/>
      <c r="EO61" s="341"/>
      <c r="EP61" s="341"/>
      <c r="EQ61" s="341"/>
      <c r="ER61" s="341"/>
      <c r="ES61" s="341"/>
      <c r="ET61" s="341"/>
      <c r="EU61" s="341"/>
      <c r="EV61" s="341"/>
      <c r="EW61" s="341"/>
    </row>
    <row r="62" spans="1:153" s="347" customFormat="1" ht="12.75" hidden="1">
      <c r="A62" s="392" t="s">
        <v>44</v>
      </c>
      <c r="B62" s="387"/>
      <c r="C62" s="421"/>
      <c r="D62" s="387">
        <v>8</v>
      </c>
      <c r="E62" s="366" t="str">
        <f>A59</f>
        <v>Language Pandit Gr I</v>
      </c>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c r="DF62" s="341"/>
      <c r="DG62" s="341"/>
      <c r="DH62" s="341"/>
      <c r="DI62" s="341"/>
      <c r="DJ62" s="341"/>
      <c r="DK62" s="341"/>
      <c r="DL62" s="341"/>
      <c r="DM62" s="341"/>
      <c r="DN62" s="341"/>
      <c r="DO62" s="341"/>
      <c r="DP62" s="341"/>
      <c r="DQ62" s="341"/>
      <c r="DR62" s="341"/>
      <c r="DS62" s="341"/>
      <c r="DT62" s="341"/>
      <c r="DU62" s="341"/>
      <c r="DV62" s="341"/>
      <c r="DW62" s="341"/>
      <c r="DX62" s="341"/>
      <c r="DY62" s="341"/>
      <c r="DZ62" s="341"/>
      <c r="EA62" s="341"/>
      <c r="EB62" s="341"/>
      <c r="EC62" s="341"/>
      <c r="ED62" s="341"/>
      <c r="EE62" s="341"/>
      <c r="EF62" s="341"/>
      <c r="EG62" s="341"/>
      <c r="EH62" s="341"/>
      <c r="EI62" s="341"/>
      <c r="EJ62" s="341"/>
      <c r="EK62" s="341"/>
      <c r="EL62" s="341"/>
      <c r="EM62" s="341"/>
      <c r="EN62" s="341"/>
      <c r="EO62" s="341"/>
      <c r="EP62" s="341"/>
      <c r="EQ62" s="341"/>
      <c r="ER62" s="341"/>
      <c r="ES62" s="341"/>
      <c r="ET62" s="341"/>
      <c r="EU62" s="341"/>
      <c r="EV62" s="341"/>
      <c r="EW62" s="341"/>
    </row>
    <row r="63" spans="1:153" s="347" customFormat="1" ht="12.75" hidden="1">
      <c r="A63" s="393" t="s">
        <v>42</v>
      </c>
      <c r="B63" s="387"/>
      <c r="C63" s="421"/>
      <c r="D63" s="387">
        <v>9</v>
      </c>
      <c r="E63" s="366" t="str">
        <f>A61</f>
        <v>LFL HM</v>
      </c>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c r="DF63" s="341"/>
      <c r="DG63" s="341"/>
      <c r="DH63" s="341"/>
      <c r="DI63" s="341"/>
      <c r="DJ63" s="341"/>
      <c r="DK63" s="341"/>
      <c r="DL63" s="341"/>
      <c r="DM63" s="341"/>
      <c r="DN63" s="341"/>
      <c r="DO63" s="341"/>
      <c r="DP63" s="341"/>
      <c r="DQ63" s="341"/>
      <c r="DR63" s="341"/>
      <c r="DS63" s="341"/>
      <c r="DT63" s="341"/>
      <c r="DU63" s="341"/>
      <c r="DV63" s="341"/>
      <c r="DW63" s="341"/>
      <c r="DX63" s="341"/>
      <c r="DY63" s="341"/>
      <c r="DZ63" s="341"/>
      <c r="EA63" s="341"/>
      <c r="EB63" s="341"/>
      <c r="EC63" s="341"/>
      <c r="ED63" s="341"/>
      <c r="EE63" s="341"/>
      <c r="EF63" s="341"/>
      <c r="EG63" s="341"/>
      <c r="EH63" s="341"/>
      <c r="EI63" s="341"/>
      <c r="EJ63" s="341"/>
      <c r="EK63" s="341"/>
      <c r="EL63" s="341"/>
      <c r="EM63" s="341"/>
      <c r="EN63" s="341"/>
      <c r="EO63" s="341"/>
      <c r="EP63" s="341"/>
      <c r="EQ63" s="341"/>
      <c r="ER63" s="341"/>
      <c r="ES63" s="341"/>
      <c r="ET63" s="341"/>
      <c r="EU63" s="341"/>
      <c r="EV63" s="341"/>
      <c r="EW63" s="341"/>
    </row>
    <row r="64" spans="1:153" s="347" customFormat="1" ht="12.75" hidden="1">
      <c r="A64" s="365" t="s">
        <v>1</v>
      </c>
      <c r="B64" s="452"/>
      <c r="C64" s="421"/>
      <c r="D64" s="387">
        <v>10</v>
      </c>
      <c r="E64" s="366" t="str">
        <f>A58</f>
        <v>Gr II PD</v>
      </c>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DI64" s="341"/>
      <c r="DJ64" s="341"/>
      <c r="DK64" s="341"/>
      <c r="DL64" s="341"/>
      <c r="DM64" s="341"/>
      <c r="DN64" s="341"/>
      <c r="DO64" s="341"/>
      <c r="DP64" s="341"/>
      <c r="DQ64" s="341"/>
      <c r="DR64" s="341"/>
      <c r="DS64" s="341"/>
      <c r="DT64" s="341"/>
      <c r="DU64" s="341"/>
      <c r="DV64" s="341"/>
      <c r="DW64" s="341"/>
      <c r="DX64" s="341"/>
      <c r="DY64" s="341"/>
      <c r="DZ64" s="341"/>
      <c r="EA64" s="341"/>
      <c r="EB64" s="341"/>
      <c r="EC64" s="341"/>
      <c r="ED64" s="341"/>
      <c r="EE64" s="341"/>
      <c r="EF64" s="341"/>
      <c r="EG64" s="341"/>
      <c r="EH64" s="341"/>
      <c r="EI64" s="341"/>
      <c r="EJ64" s="341"/>
      <c r="EK64" s="341"/>
      <c r="EL64" s="341"/>
      <c r="EM64" s="341"/>
      <c r="EN64" s="341"/>
      <c r="EO64" s="341"/>
      <c r="EP64" s="341"/>
      <c r="EQ64" s="341"/>
      <c r="ER64" s="341"/>
      <c r="ES64" s="341"/>
      <c r="ET64" s="341"/>
      <c r="EU64" s="341"/>
      <c r="EV64" s="341"/>
      <c r="EW64" s="341"/>
    </row>
    <row r="65" spans="1:153" s="347" customFormat="1" ht="12.75" hidden="1">
      <c r="A65" s="386" t="s">
        <v>5</v>
      </c>
      <c r="B65" s="452">
        <f>DATE(YEAR(B66)+1,MONTH(B66),1)</f>
        <v>44621</v>
      </c>
      <c r="C65" s="421"/>
      <c r="D65" s="387">
        <v>11</v>
      </c>
      <c r="E65" s="347" t="str">
        <f>A57</f>
        <v>Gr II HM</v>
      </c>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c r="DF65" s="341"/>
      <c r="DG65" s="341"/>
      <c r="DH65" s="341"/>
      <c r="DI65" s="341"/>
      <c r="DJ65" s="341"/>
      <c r="DK65" s="341"/>
      <c r="DL65" s="341"/>
      <c r="DM65" s="341"/>
      <c r="DN65" s="341"/>
      <c r="DO65" s="341"/>
      <c r="DP65" s="341"/>
      <c r="DQ65" s="341"/>
      <c r="DR65" s="341"/>
      <c r="DS65" s="341"/>
      <c r="DT65" s="341"/>
      <c r="DU65" s="341"/>
      <c r="DV65" s="341"/>
      <c r="DW65" s="341"/>
      <c r="DX65" s="341"/>
      <c r="DY65" s="341"/>
      <c r="DZ65" s="341"/>
      <c r="EA65" s="341"/>
      <c r="EB65" s="341"/>
      <c r="EC65" s="341"/>
      <c r="ED65" s="341"/>
      <c r="EE65" s="341"/>
      <c r="EF65" s="341"/>
      <c r="EG65" s="341"/>
      <c r="EH65" s="341"/>
      <c r="EI65" s="341"/>
      <c r="EJ65" s="341"/>
      <c r="EK65" s="341"/>
      <c r="EL65" s="341"/>
      <c r="EM65" s="341"/>
      <c r="EN65" s="341"/>
      <c r="EO65" s="341"/>
      <c r="EP65" s="341"/>
      <c r="EQ65" s="341"/>
      <c r="ER65" s="341"/>
      <c r="ES65" s="341"/>
      <c r="ET65" s="341"/>
      <c r="EU65" s="341"/>
      <c r="EV65" s="341"/>
      <c r="EW65" s="341"/>
    </row>
    <row r="66" spans="1:153" s="347" customFormat="1" ht="12.75" hidden="1">
      <c r="A66" s="347">
        <f>H49</f>
        <v>80910</v>
      </c>
      <c r="B66" s="424">
        <f>E13</f>
        <v>44257</v>
      </c>
      <c r="C66" s="360"/>
      <c r="D66" s="375"/>
      <c r="E66" s="366"/>
      <c r="Q66" s="368" t="s">
        <v>87</v>
      </c>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c r="DF66" s="341"/>
      <c r="DG66" s="341"/>
      <c r="DH66" s="341"/>
      <c r="DI66" s="341"/>
      <c r="DJ66" s="341"/>
      <c r="DK66" s="341"/>
      <c r="DL66" s="341"/>
      <c r="DM66" s="341"/>
      <c r="DN66" s="341"/>
      <c r="DO66" s="341"/>
      <c r="DP66" s="341"/>
      <c r="DQ66" s="341"/>
      <c r="DR66" s="341"/>
      <c r="DS66" s="341"/>
      <c r="DT66" s="341"/>
      <c r="DU66" s="341"/>
      <c r="DV66" s="341"/>
      <c r="DW66" s="341"/>
      <c r="DX66" s="341"/>
      <c r="DY66" s="341"/>
      <c r="DZ66" s="341"/>
      <c r="EA66" s="341"/>
      <c r="EB66" s="341"/>
      <c r="EC66" s="341"/>
      <c r="ED66" s="341"/>
      <c r="EE66" s="341"/>
      <c r="EF66" s="341"/>
      <c r="EG66" s="341"/>
      <c r="EH66" s="341"/>
      <c r="EI66" s="341"/>
      <c r="EJ66" s="341"/>
      <c r="EK66" s="341"/>
      <c r="EL66" s="341"/>
      <c r="EM66" s="341"/>
      <c r="EN66" s="341"/>
      <c r="EO66" s="341"/>
      <c r="EP66" s="341"/>
      <c r="EQ66" s="341"/>
      <c r="ER66" s="341"/>
      <c r="ES66" s="341"/>
      <c r="ET66" s="341"/>
      <c r="EU66" s="341"/>
      <c r="EV66" s="341"/>
      <c r="EW66" s="341"/>
    </row>
    <row r="67" spans="1:155" s="347" customFormat="1" ht="14.25" hidden="1">
      <c r="A67" s="347">
        <f>IF(B67&gt;$E$21,0,W49)</f>
        <v>83000</v>
      </c>
      <c r="B67" s="374">
        <f>IF(LOOKUP(A49,B129:B208,D129:D208)&gt;=G19,B20,B65)</f>
        <v>44470</v>
      </c>
      <c r="C67" s="369">
        <f>DAY(B20)</f>
        <v>1</v>
      </c>
      <c r="D67" s="369">
        <f>MONTH(B20)</f>
        <v>10</v>
      </c>
      <c r="E67" s="369"/>
      <c r="F67" s="369">
        <f>YEAR(B20)</f>
        <v>2021</v>
      </c>
      <c r="G67" s="369" t="str">
        <f>IF(D67=2,"28",IF(D67=4,"30",IF(D67=6,"30",IF(D67=9,"30",IF(D67=11,"30","31")))))</f>
        <v>31</v>
      </c>
      <c r="H67" s="369">
        <f>YEAR(B20)</f>
        <v>2021</v>
      </c>
      <c r="I67" s="369">
        <f>MONTH(B20)</f>
        <v>10</v>
      </c>
      <c r="J67" s="369">
        <f>IF(D67&gt;2,IF(H67=2011,1,0),IF(H67=2012,1,0))</f>
        <v>0</v>
      </c>
      <c r="K67" s="369"/>
      <c r="L67" s="369"/>
      <c r="M67" s="369"/>
      <c r="N67" s="369"/>
      <c r="O67" s="448">
        <f>DATE(YEAR(B67)+1,MONTH(B67),1)</f>
        <v>44835</v>
      </c>
      <c r="P67" s="351">
        <f>A100</f>
        <v>44470</v>
      </c>
      <c r="Q67" s="367">
        <f>F40</f>
        <v>0</v>
      </c>
      <c r="R67" s="367">
        <f>IF(P67&gt;Q67,P67,MAX($P$67:$P$69))</f>
        <v>44470</v>
      </c>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41"/>
      <c r="BU67" s="341"/>
      <c r="BV67" s="341"/>
      <c r="BW67" s="341"/>
      <c r="BX67" s="341"/>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1"/>
      <c r="CX67" s="341"/>
      <c r="CY67" s="341"/>
      <c r="CZ67" s="341"/>
      <c r="DA67" s="341"/>
      <c r="DB67" s="341"/>
      <c r="DC67" s="341"/>
      <c r="DD67" s="341"/>
      <c r="DE67" s="341"/>
      <c r="DF67" s="341"/>
      <c r="DG67" s="341"/>
      <c r="DH67" s="341"/>
      <c r="DI67" s="341"/>
      <c r="DJ67" s="341"/>
      <c r="DK67" s="341"/>
      <c r="DL67" s="341"/>
      <c r="DM67" s="341"/>
      <c r="DN67" s="341"/>
      <c r="DO67" s="341"/>
      <c r="DP67" s="341"/>
      <c r="DQ67" s="341"/>
      <c r="DR67" s="341"/>
      <c r="DS67" s="341"/>
      <c r="DT67" s="341"/>
      <c r="DU67" s="341"/>
      <c r="DV67" s="341"/>
      <c r="DW67" s="341"/>
      <c r="DX67" s="341"/>
      <c r="DY67" s="341"/>
      <c r="DZ67" s="341"/>
      <c r="EA67" s="341"/>
      <c r="EB67" s="341"/>
      <c r="EC67" s="341"/>
      <c r="ED67" s="341"/>
      <c r="EE67" s="341"/>
      <c r="EF67" s="341"/>
      <c r="EG67" s="341"/>
      <c r="EH67" s="341"/>
      <c r="EI67" s="341"/>
      <c r="EJ67" s="341"/>
      <c r="EK67" s="341"/>
      <c r="EL67" s="341"/>
      <c r="EM67" s="341"/>
      <c r="EN67" s="341"/>
      <c r="EO67" s="341"/>
      <c r="EP67" s="341"/>
      <c r="EQ67" s="341"/>
      <c r="ER67" s="341"/>
      <c r="ES67" s="341"/>
      <c r="ET67" s="341"/>
      <c r="EU67" s="341"/>
      <c r="EV67" s="341"/>
      <c r="EW67" s="341"/>
      <c r="EX67" s="341"/>
      <c r="EY67" s="341"/>
    </row>
    <row r="68" spans="1:155" s="347" customFormat="1" ht="14.25" hidden="1">
      <c r="A68" s="347">
        <f>IF(B68&gt;$E$21,0,H50)</f>
        <v>0</v>
      </c>
      <c r="B68" s="374">
        <f>O67</f>
        <v>44835</v>
      </c>
      <c r="C68" s="369">
        <f>DAY(O67)</f>
        <v>1</v>
      </c>
      <c r="D68" s="369">
        <f>MONTH(O67)</f>
        <v>10</v>
      </c>
      <c r="E68" s="369"/>
      <c r="F68" s="369">
        <f>YEAR(O67)</f>
        <v>2022</v>
      </c>
      <c r="G68" s="369" t="str">
        <f>IF(D68=2,"28",IF(D68=4,"30",IF(D68=6,"30",IF(D68=9,"30",IF(D68=11,"30","31")))))</f>
        <v>31</v>
      </c>
      <c r="H68" s="369">
        <f>YEAR(O67)</f>
        <v>2022</v>
      </c>
      <c r="I68" s="369">
        <f>MONTH(O67)</f>
        <v>10</v>
      </c>
      <c r="J68" s="369">
        <f>IF(D68&gt;2,IF(H68=2011,1,0),IF(H68=2012,1,0))</f>
        <v>0</v>
      </c>
      <c r="K68" s="369"/>
      <c r="L68" s="369"/>
      <c r="M68" s="369"/>
      <c r="N68" s="369"/>
      <c r="O68" s="448">
        <f>DATE(YEAR(B68)+1,MONTH(B68),1)</f>
        <v>45200</v>
      </c>
      <c r="P68" s="351">
        <f>A101</f>
        <v>44835</v>
      </c>
      <c r="Q68" s="367">
        <f>Q67</f>
        <v>0</v>
      </c>
      <c r="R68" s="367">
        <f>IF(P68&gt;Q68,P68,MAX($P$67:$P$69))</f>
        <v>44835</v>
      </c>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41"/>
      <c r="BU68" s="341"/>
      <c r="BV68" s="341"/>
      <c r="BW68" s="341"/>
      <c r="BX68" s="341"/>
      <c r="BY68" s="341"/>
      <c r="BZ68" s="341"/>
      <c r="CA68" s="341"/>
      <c r="CB68" s="341"/>
      <c r="CC68" s="341"/>
      <c r="CD68" s="341"/>
      <c r="CE68" s="341"/>
      <c r="CF68" s="341"/>
      <c r="CG68" s="341"/>
      <c r="CH68" s="341"/>
      <c r="CI68" s="341"/>
      <c r="CJ68" s="341"/>
      <c r="CK68" s="341"/>
      <c r="CL68" s="341"/>
      <c r="CM68" s="341"/>
      <c r="CN68" s="341"/>
      <c r="CO68" s="341"/>
      <c r="CP68" s="341"/>
      <c r="CQ68" s="341"/>
      <c r="CR68" s="341"/>
      <c r="CS68" s="341"/>
      <c r="CT68" s="341"/>
      <c r="CU68" s="341"/>
      <c r="CV68" s="341"/>
      <c r="CW68" s="341"/>
      <c r="CX68" s="341"/>
      <c r="CY68" s="341"/>
      <c r="CZ68" s="341"/>
      <c r="DA68" s="341"/>
      <c r="DB68" s="341"/>
      <c r="DC68" s="341"/>
      <c r="DD68" s="341"/>
      <c r="DE68" s="341"/>
      <c r="DF68" s="341"/>
      <c r="DG68" s="341"/>
      <c r="DH68" s="341"/>
      <c r="DI68" s="341"/>
      <c r="DJ68" s="341"/>
      <c r="DK68" s="341"/>
      <c r="DL68" s="341"/>
      <c r="DM68" s="341"/>
      <c r="DN68" s="341"/>
      <c r="DO68" s="341"/>
      <c r="DP68" s="341"/>
      <c r="DQ68" s="341"/>
      <c r="DR68" s="341"/>
      <c r="DS68" s="341"/>
      <c r="DT68" s="341"/>
      <c r="DU68" s="341"/>
      <c r="DV68" s="341"/>
      <c r="DW68" s="341"/>
      <c r="DX68" s="341"/>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row>
    <row r="69" spans="1:155" s="347" customFormat="1" ht="14.25" hidden="1">
      <c r="A69" s="347">
        <f>IF(B69&gt;$E$21,0,W50)</f>
        <v>0</v>
      </c>
      <c r="B69" s="374">
        <f>O68</f>
        <v>45200</v>
      </c>
      <c r="C69" s="369">
        <f>DAY(O68)</f>
        <v>1</v>
      </c>
      <c r="D69" s="369">
        <f>MONTH(O68)</f>
        <v>10</v>
      </c>
      <c r="E69" s="369"/>
      <c r="F69" s="369">
        <f>YEAR(O68)</f>
        <v>2023</v>
      </c>
      <c r="G69" s="369" t="str">
        <f>IF(D69=2,"28",IF(D69=4,"30",IF(D69=6,"30",IF(D69=9,"30",IF(D69=11,"30","31")))))</f>
        <v>31</v>
      </c>
      <c r="H69" s="369">
        <f>YEAR(O68)</f>
        <v>2023</v>
      </c>
      <c r="I69" s="369">
        <f>MONTH(O68)</f>
        <v>10</v>
      </c>
      <c r="J69" s="369">
        <f>IF(D69&gt;2,IF(H69=2011,1,0),IF(H69=2012,1,0))</f>
        <v>0</v>
      </c>
      <c r="K69" s="369"/>
      <c r="L69" s="369"/>
      <c r="M69" s="369"/>
      <c r="N69" s="369"/>
      <c r="O69" s="448">
        <f>DATE(YEAR(B69)+1,MONTH(B69),1)</f>
        <v>45566</v>
      </c>
      <c r="P69" s="351">
        <f>A102</f>
        <v>45200</v>
      </c>
      <c r="Q69" s="367">
        <f>Q68</f>
        <v>0</v>
      </c>
      <c r="R69" s="367">
        <f>IF(P69&gt;Q69,P69,MAX($P$67:$P$69))</f>
        <v>45200</v>
      </c>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1"/>
      <c r="BT69" s="341"/>
      <c r="BU69" s="341"/>
      <c r="BV69" s="341"/>
      <c r="BW69" s="341"/>
      <c r="BX69" s="341"/>
      <c r="BY69" s="341"/>
      <c r="BZ69" s="341"/>
      <c r="CA69" s="341"/>
      <c r="CB69" s="341"/>
      <c r="CC69" s="341"/>
      <c r="CD69" s="341"/>
      <c r="CE69" s="341"/>
      <c r="CF69" s="341"/>
      <c r="CG69" s="341"/>
      <c r="CH69" s="341"/>
      <c r="CI69" s="341"/>
      <c r="CJ69" s="341"/>
      <c r="CK69" s="341"/>
      <c r="CL69" s="341"/>
      <c r="CM69" s="341"/>
      <c r="CN69" s="341"/>
      <c r="CO69" s="341"/>
      <c r="CP69" s="341"/>
      <c r="CQ69" s="341"/>
      <c r="CR69" s="341"/>
      <c r="CS69" s="341"/>
      <c r="CT69" s="341"/>
      <c r="CU69" s="341"/>
      <c r="CV69" s="341"/>
      <c r="CW69" s="341"/>
      <c r="CX69" s="341"/>
      <c r="CY69" s="341"/>
      <c r="CZ69" s="341"/>
      <c r="DA69" s="341"/>
      <c r="DB69" s="341"/>
      <c r="DC69" s="341"/>
      <c r="DD69" s="341"/>
      <c r="DE69" s="341"/>
      <c r="DF69" s="341"/>
      <c r="DG69" s="341"/>
      <c r="DH69" s="341"/>
      <c r="DI69" s="341"/>
      <c r="DJ69" s="341"/>
      <c r="DK69" s="341"/>
      <c r="DL69" s="341"/>
      <c r="DM69" s="341"/>
      <c r="DN69" s="341"/>
      <c r="DO69" s="341"/>
      <c r="DP69" s="341"/>
      <c r="DQ69" s="341"/>
      <c r="DR69" s="341"/>
      <c r="DS69" s="341"/>
      <c r="DT69" s="341"/>
      <c r="DU69" s="341"/>
      <c r="DV69" s="341"/>
      <c r="DW69" s="341"/>
      <c r="DX69" s="341"/>
      <c r="DY69" s="341"/>
      <c r="DZ69" s="341"/>
      <c r="EA69" s="341"/>
      <c r="EB69" s="341"/>
      <c r="EC69" s="341"/>
      <c r="ED69" s="341"/>
      <c r="EE69" s="341"/>
      <c r="EF69" s="341"/>
      <c r="EG69" s="341"/>
      <c r="EH69" s="341"/>
      <c r="EI69" s="341"/>
      <c r="EJ69" s="341"/>
      <c r="EK69" s="341"/>
      <c r="EL69" s="341"/>
      <c r="EM69" s="341"/>
      <c r="EN69" s="341"/>
      <c r="EO69" s="341"/>
      <c r="EP69" s="341"/>
      <c r="EQ69" s="341"/>
      <c r="ER69" s="341"/>
      <c r="ES69" s="341"/>
      <c r="ET69" s="341"/>
      <c r="EU69" s="341"/>
      <c r="EV69" s="341"/>
      <c r="EW69" s="341"/>
      <c r="EX69" s="341"/>
      <c r="EY69" s="341"/>
    </row>
    <row r="70" spans="2:154" s="366" customFormat="1" ht="12.75" hidden="1">
      <c r="B70" s="379"/>
      <c r="C70" s="422"/>
      <c r="D70" s="377"/>
      <c r="E70" s="375"/>
      <c r="G70" s="347"/>
      <c r="H70" s="347"/>
      <c r="I70" s="347"/>
      <c r="J70" s="347"/>
      <c r="K70" s="347"/>
      <c r="L70" s="347"/>
      <c r="M70" s="347"/>
      <c r="N70" s="347"/>
      <c r="O70" s="347"/>
      <c r="P70" s="347"/>
      <c r="Q70" s="370"/>
      <c r="R70" s="347"/>
      <c r="S70" s="347"/>
      <c r="T70" s="347"/>
      <c r="U70" s="347"/>
      <c r="V70" s="347"/>
      <c r="W70" s="347"/>
      <c r="X70" s="347"/>
      <c r="Y70" s="347"/>
      <c r="Z70" s="347"/>
      <c r="AA70" s="347"/>
      <c r="AB70" s="347"/>
      <c r="AC70" s="542"/>
      <c r="AD70" s="542"/>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c r="BR70" s="341"/>
      <c r="BS70" s="341"/>
      <c r="BT70" s="341"/>
      <c r="BU70" s="341"/>
      <c r="BV70" s="341"/>
      <c r="BW70" s="341"/>
      <c r="BX70" s="341"/>
      <c r="BY70" s="341"/>
      <c r="BZ70" s="341"/>
      <c r="CA70" s="341"/>
      <c r="CB70" s="341"/>
      <c r="CC70" s="341"/>
      <c r="CD70" s="341"/>
      <c r="CE70" s="341"/>
      <c r="CF70" s="341"/>
      <c r="CG70" s="341"/>
      <c r="CH70" s="341"/>
      <c r="CI70" s="341"/>
      <c r="CJ70" s="341"/>
      <c r="CK70" s="341"/>
      <c r="CL70" s="341"/>
      <c r="CM70" s="341"/>
      <c r="CN70" s="341"/>
      <c r="CO70" s="341"/>
      <c r="CP70" s="341"/>
      <c r="CQ70" s="341"/>
      <c r="CR70" s="341"/>
      <c r="CS70" s="341"/>
      <c r="CT70" s="341"/>
      <c r="CU70" s="341"/>
      <c r="CV70" s="341"/>
      <c r="CW70" s="341"/>
      <c r="CX70" s="341"/>
      <c r="CY70" s="341"/>
      <c r="CZ70" s="341"/>
      <c r="DA70" s="341"/>
      <c r="DB70" s="341"/>
      <c r="DC70" s="341"/>
      <c r="DD70" s="341"/>
      <c r="DE70" s="341"/>
      <c r="DF70" s="341"/>
      <c r="DG70" s="341"/>
      <c r="DH70" s="341"/>
      <c r="DI70" s="341"/>
      <c r="DJ70" s="341"/>
      <c r="DK70" s="341"/>
      <c r="DL70" s="341"/>
      <c r="DM70" s="341"/>
      <c r="DN70" s="341"/>
      <c r="DO70" s="341"/>
      <c r="DP70" s="341"/>
      <c r="DQ70" s="341"/>
      <c r="DR70" s="341"/>
      <c r="DS70" s="341"/>
      <c r="DT70" s="341"/>
      <c r="DU70" s="341"/>
      <c r="DV70" s="341"/>
      <c r="DW70" s="341"/>
      <c r="DX70" s="341"/>
      <c r="DY70" s="341"/>
      <c r="DZ70" s="341"/>
      <c r="EA70" s="341"/>
      <c r="EB70" s="341"/>
      <c r="EC70" s="341"/>
      <c r="ED70" s="341"/>
      <c r="EE70" s="341"/>
      <c r="EF70" s="341"/>
      <c r="EG70" s="341"/>
      <c r="EH70" s="341"/>
      <c r="EI70" s="341"/>
      <c r="EJ70" s="341"/>
      <c r="EK70" s="341"/>
      <c r="EL70" s="341"/>
      <c r="EM70" s="341"/>
      <c r="EN70" s="341"/>
      <c r="EO70" s="341"/>
      <c r="EP70" s="341"/>
      <c r="EQ70" s="341"/>
      <c r="ER70" s="341"/>
      <c r="ES70" s="341"/>
      <c r="ET70" s="341"/>
      <c r="EU70" s="341"/>
      <c r="EV70" s="341"/>
      <c r="EW70" s="341"/>
      <c r="EX70" s="341"/>
    </row>
    <row r="71" spans="2:154" s="366" customFormat="1" ht="12.75" hidden="1">
      <c r="B71" s="534" t="s">
        <v>377</v>
      </c>
      <c r="C71" s="535"/>
      <c r="D71" s="536"/>
      <c r="E71" s="352"/>
      <c r="F71" s="352"/>
      <c r="G71" s="352"/>
      <c r="H71" s="353"/>
      <c r="I71" s="352"/>
      <c r="J71" s="352"/>
      <c r="K71" s="352"/>
      <c r="L71" s="352"/>
      <c r="M71" s="352"/>
      <c r="N71" s="352"/>
      <c r="O71" s="352"/>
      <c r="P71" s="353"/>
      <c r="Q71" s="352"/>
      <c r="R71" s="352"/>
      <c r="S71" s="352"/>
      <c r="T71" s="352"/>
      <c r="U71" s="352"/>
      <c r="V71" s="352"/>
      <c r="W71" s="353"/>
      <c r="X71" s="353"/>
      <c r="Y71" s="353"/>
      <c r="Z71" s="353"/>
      <c r="AA71" s="353"/>
      <c r="AB71" s="341"/>
      <c r="AC71" s="352"/>
      <c r="AD71" s="352"/>
      <c r="AE71" s="352"/>
      <c r="AF71" s="352"/>
      <c r="AG71" s="352"/>
      <c r="AH71" s="352"/>
      <c r="AI71" s="353"/>
      <c r="AJ71" s="352"/>
      <c r="AK71" s="352"/>
      <c r="AL71" s="352"/>
      <c r="AM71" s="352"/>
      <c r="AN71" s="352"/>
      <c r="AO71" s="352"/>
      <c r="AP71" s="353"/>
      <c r="AQ71" s="352"/>
      <c r="AR71" s="352"/>
      <c r="AS71" s="352"/>
      <c r="AT71" s="352"/>
      <c r="AU71" s="352"/>
      <c r="AV71" s="352"/>
      <c r="AW71" s="353"/>
      <c r="AX71" s="352"/>
      <c r="AY71" s="353"/>
      <c r="AZ71" s="352"/>
      <c r="BA71" s="352"/>
      <c r="BB71" s="352"/>
      <c r="BC71" s="352"/>
      <c r="BD71" s="353"/>
      <c r="BE71" s="353"/>
      <c r="BF71" s="341"/>
      <c r="BG71" s="341"/>
      <c r="BH71" s="341"/>
      <c r="BI71" s="341"/>
      <c r="BJ71" s="341"/>
      <c r="BK71" s="341"/>
      <c r="BL71" s="341"/>
      <c r="BM71" s="341"/>
      <c r="BN71" s="341"/>
      <c r="BO71" s="341"/>
      <c r="BP71" s="341"/>
      <c r="BQ71" s="341"/>
      <c r="BR71" s="341"/>
      <c r="BS71" s="341"/>
      <c r="BT71" s="341"/>
      <c r="BU71" s="341"/>
      <c r="BV71" s="341"/>
      <c r="BW71" s="341"/>
      <c r="BX71" s="341"/>
      <c r="BY71" s="341"/>
      <c r="BZ71" s="341"/>
      <c r="CA71" s="341"/>
      <c r="CB71" s="341"/>
      <c r="CC71" s="341"/>
      <c r="CD71" s="341"/>
      <c r="CE71" s="341"/>
      <c r="CF71" s="341"/>
      <c r="CG71" s="341"/>
      <c r="CH71" s="341"/>
      <c r="CI71" s="341"/>
      <c r="CJ71" s="341"/>
      <c r="CK71" s="341"/>
      <c r="CL71" s="341"/>
      <c r="CM71" s="341"/>
      <c r="CN71" s="341"/>
      <c r="CO71" s="341"/>
      <c r="CP71" s="341"/>
      <c r="CQ71" s="341"/>
      <c r="CR71" s="341"/>
      <c r="CS71" s="341"/>
      <c r="CT71" s="341"/>
      <c r="CU71" s="341"/>
      <c r="CV71" s="341"/>
      <c r="CW71" s="341"/>
      <c r="CX71" s="341"/>
      <c r="CY71" s="341"/>
      <c r="CZ71" s="341"/>
      <c r="DA71" s="341"/>
      <c r="DB71" s="341"/>
      <c r="DC71" s="341"/>
      <c r="DD71" s="341"/>
      <c r="DE71" s="341"/>
      <c r="DF71" s="341"/>
      <c r="DG71" s="341"/>
      <c r="DH71" s="341"/>
      <c r="DI71" s="341"/>
      <c r="DJ71" s="341"/>
      <c r="DK71" s="341"/>
      <c r="DL71" s="341"/>
      <c r="DM71" s="341"/>
      <c r="DN71" s="341"/>
      <c r="DO71" s="341"/>
      <c r="DP71" s="341"/>
      <c r="DQ71" s="341"/>
      <c r="DR71" s="341"/>
      <c r="DS71" s="341"/>
      <c r="DT71" s="341"/>
      <c r="DU71" s="341"/>
      <c r="DV71" s="341"/>
      <c r="DW71" s="341"/>
      <c r="DX71" s="341"/>
      <c r="DY71" s="341"/>
      <c r="DZ71" s="341"/>
      <c r="EA71" s="341"/>
      <c r="EB71" s="341"/>
      <c r="EC71" s="341"/>
      <c r="ED71" s="341"/>
      <c r="EE71" s="341"/>
      <c r="EF71" s="341"/>
      <c r="EG71" s="341"/>
      <c r="EH71" s="341"/>
      <c r="EI71" s="341"/>
      <c r="EJ71" s="341"/>
      <c r="EK71" s="341"/>
      <c r="EL71" s="341"/>
      <c r="EM71" s="341"/>
      <c r="EN71" s="341"/>
      <c r="EO71" s="341"/>
      <c r="EP71" s="341"/>
      <c r="EQ71" s="341"/>
      <c r="ER71" s="341"/>
      <c r="ES71" s="341"/>
      <c r="ET71" s="341"/>
      <c r="EU71" s="341"/>
      <c r="EV71" s="341"/>
      <c r="EW71" s="341"/>
      <c r="EX71" s="341"/>
    </row>
    <row r="72" spans="2:154" s="366" customFormat="1" ht="14.25" hidden="1">
      <c r="B72" s="419">
        <v>43282</v>
      </c>
      <c r="C72" s="418">
        <v>0</v>
      </c>
      <c r="D72" s="405">
        <f aca="true" t="shared" si="0" ref="D72:D78">C72-C71</f>
        <v>0</v>
      </c>
      <c r="E72" s="352"/>
      <c r="F72" s="352"/>
      <c r="G72" s="352"/>
      <c r="H72" s="353"/>
      <c r="I72" s="352"/>
      <c r="J72" s="352"/>
      <c r="K72" s="352"/>
      <c r="L72" s="352"/>
      <c r="M72" s="352"/>
      <c r="N72" s="352"/>
      <c r="O72" s="352"/>
      <c r="P72" s="353"/>
      <c r="Q72" s="352"/>
      <c r="R72" s="352"/>
      <c r="S72" s="352"/>
      <c r="T72" s="352"/>
      <c r="U72" s="352"/>
      <c r="V72" s="352"/>
      <c r="W72" s="353"/>
      <c r="X72" s="353"/>
      <c r="Y72" s="353"/>
      <c r="Z72" s="353"/>
      <c r="AA72" s="353"/>
      <c r="AC72" s="352"/>
      <c r="AD72" s="352"/>
      <c r="AE72" s="352"/>
      <c r="AF72" s="352"/>
      <c r="AG72" s="352"/>
      <c r="AH72" s="352"/>
      <c r="AI72" s="353"/>
      <c r="AJ72" s="352"/>
      <c r="AK72" s="352"/>
      <c r="AL72" s="352"/>
      <c r="AM72" s="352"/>
      <c r="AN72" s="352"/>
      <c r="AO72" s="352"/>
      <c r="AP72" s="353"/>
      <c r="AQ72" s="352"/>
      <c r="AR72" s="352"/>
      <c r="AS72" s="352"/>
      <c r="AT72" s="352"/>
      <c r="AU72" s="352"/>
      <c r="AV72" s="352"/>
      <c r="AW72" s="353"/>
      <c r="BF72" s="341"/>
      <c r="BG72" s="341"/>
      <c r="BH72" s="341"/>
      <c r="BI72" s="341"/>
      <c r="BJ72" s="341"/>
      <c r="BK72" s="341"/>
      <c r="BL72" s="341"/>
      <c r="BM72" s="341"/>
      <c r="BN72" s="341"/>
      <c r="BO72" s="341"/>
      <c r="BP72" s="341"/>
      <c r="BQ72" s="341"/>
      <c r="BR72" s="341"/>
      <c r="BS72" s="341"/>
      <c r="BT72" s="341"/>
      <c r="BU72" s="341"/>
      <c r="BV72" s="341"/>
      <c r="BW72" s="341"/>
      <c r="BX72" s="341"/>
      <c r="BY72" s="341"/>
      <c r="BZ72" s="341"/>
      <c r="CA72" s="341"/>
      <c r="CB72" s="341"/>
      <c r="CC72" s="341"/>
      <c r="CD72" s="341"/>
      <c r="CE72" s="341"/>
      <c r="CF72" s="341"/>
      <c r="CG72" s="341"/>
      <c r="CH72" s="341"/>
      <c r="CI72" s="341"/>
      <c r="CJ72" s="341"/>
      <c r="CK72" s="341"/>
      <c r="CL72" s="341"/>
      <c r="CM72" s="341"/>
      <c r="CN72" s="341"/>
      <c r="CO72" s="341"/>
      <c r="CP72" s="341"/>
      <c r="CQ72" s="341"/>
      <c r="CR72" s="341"/>
      <c r="CS72" s="341"/>
      <c r="CT72" s="341"/>
      <c r="CU72" s="341"/>
      <c r="CV72" s="341"/>
      <c r="CW72" s="341"/>
      <c r="CX72" s="341"/>
      <c r="CY72" s="341"/>
      <c r="CZ72" s="341"/>
      <c r="DA72" s="341"/>
      <c r="DB72" s="341"/>
      <c r="DC72" s="341"/>
      <c r="DD72" s="341"/>
      <c r="DE72" s="341"/>
      <c r="DF72" s="341"/>
      <c r="DG72" s="341"/>
      <c r="DH72" s="341"/>
      <c r="DI72" s="341"/>
      <c r="DJ72" s="341"/>
      <c r="DK72" s="341"/>
      <c r="DL72" s="341"/>
      <c r="DM72" s="341"/>
      <c r="DN72" s="341"/>
      <c r="DO72" s="341"/>
      <c r="DP72" s="341"/>
      <c r="DQ72" s="341"/>
      <c r="DR72" s="341"/>
      <c r="DS72" s="341"/>
      <c r="DT72" s="341"/>
      <c r="DU72" s="341"/>
      <c r="DV72" s="341"/>
      <c r="DW72" s="341"/>
      <c r="DX72" s="341"/>
      <c r="DY72" s="341"/>
      <c r="DZ72" s="341"/>
      <c r="EA72" s="341"/>
      <c r="EB72" s="341"/>
      <c r="EC72" s="341"/>
      <c r="ED72" s="341"/>
      <c r="EE72" s="341"/>
      <c r="EF72" s="341"/>
      <c r="EG72" s="341"/>
      <c r="EH72" s="341"/>
      <c r="EI72" s="341"/>
      <c r="EJ72" s="341"/>
      <c r="EK72" s="341"/>
      <c r="EL72" s="341"/>
      <c r="EM72" s="341"/>
      <c r="EN72" s="341"/>
      <c r="EO72" s="341"/>
      <c r="EP72" s="341"/>
      <c r="EQ72" s="341"/>
      <c r="ER72" s="341"/>
      <c r="ES72" s="341"/>
      <c r="ET72" s="341"/>
      <c r="EU72" s="341"/>
      <c r="EV72" s="341"/>
      <c r="EW72" s="341"/>
      <c r="EX72" s="341"/>
    </row>
    <row r="73" spans="2:154" s="366" customFormat="1" ht="14.25" hidden="1">
      <c r="B73" s="419">
        <v>43466</v>
      </c>
      <c r="C73" s="418">
        <v>2.73</v>
      </c>
      <c r="D73" s="405">
        <f t="shared" si="0"/>
        <v>2.73</v>
      </c>
      <c r="E73" s="352"/>
      <c r="F73" s="352"/>
      <c r="G73" s="352"/>
      <c r="H73" s="353"/>
      <c r="I73" s="352"/>
      <c r="J73" s="352"/>
      <c r="K73" s="352"/>
      <c r="L73" s="352"/>
      <c r="M73" s="352"/>
      <c r="N73" s="352"/>
      <c r="O73" s="352"/>
      <c r="P73" s="353"/>
      <c r="Q73" s="352"/>
      <c r="R73" s="352"/>
      <c r="S73" s="352"/>
      <c r="T73" s="352"/>
      <c r="U73" s="352"/>
      <c r="V73" s="352"/>
      <c r="W73" s="353"/>
      <c r="X73" s="353"/>
      <c r="Y73" s="353"/>
      <c r="Z73" s="353"/>
      <c r="AA73" s="353"/>
      <c r="AB73" s="341"/>
      <c r="AC73" s="352"/>
      <c r="AD73" s="352"/>
      <c r="AE73" s="352"/>
      <c r="AF73" s="352"/>
      <c r="AG73" s="352"/>
      <c r="AH73" s="352"/>
      <c r="AI73" s="353"/>
      <c r="AJ73" s="352"/>
      <c r="AK73" s="352"/>
      <c r="AL73" s="352"/>
      <c r="AM73" s="352"/>
      <c r="AN73" s="352"/>
      <c r="AO73" s="352"/>
      <c r="AP73" s="353"/>
      <c r="AQ73" s="352"/>
      <c r="AR73" s="352"/>
      <c r="AS73" s="352"/>
      <c r="AT73" s="352"/>
      <c r="AU73" s="352"/>
      <c r="AV73" s="352"/>
      <c r="AW73" s="353"/>
      <c r="AX73" s="352"/>
      <c r="AY73" s="353"/>
      <c r="AZ73" s="352"/>
      <c r="BA73" s="352"/>
      <c r="BB73" s="352"/>
      <c r="BC73" s="352"/>
      <c r="BD73" s="353"/>
      <c r="BE73" s="353"/>
      <c r="BF73" s="341"/>
      <c r="BG73" s="341"/>
      <c r="BH73" s="341"/>
      <c r="BI73" s="341"/>
      <c r="BJ73" s="341"/>
      <c r="BK73" s="341"/>
      <c r="BL73" s="341"/>
      <c r="BM73" s="341"/>
      <c r="BN73" s="341"/>
      <c r="BO73" s="341"/>
      <c r="BP73" s="341"/>
      <c r="BQ73" s="341"/>
      <c r="BR73" s="341"/>
      <c r="BS73" s="341"/>
      <c r="BT73" s="341"/>
      <c r="BU73" s="341"/>
      <c r="BV73" s="341"/>
      <c r="BW73" s="341"/>
      <c r="BX73" s="341"/>
      <c r="BY73" s="341"/>
      <c r="BZ73" s="341"/>
      <c r="CA73" s="341"/>
      <c r="CB73" s="341"/>
      <c r="CC73" s="341"/>
      <c r="CD73" s="341"/>
      <c r="CE73" s="341"/>
      <c r="CF73" s="341"/>
      <c r="CG73" s="341"/>
      <c r="CH73" s="341"/>
      <c r="CI73" s="341"/>
      <c r="CJ73" s="341"/>
      <c r="CK73" s="341"/>
      <c r="CL73" s="341"/>
      <c r="CM73" s="341"/>
      <c r="CN73" s="341"/>
      <c r="CO73" s="341"/>
      <c r="CP73" s="341"/>
      <c r="CQ73" s="341"/>
      <c r="CR73" s="341"/>
      <c r="CS73" s="341"/>
      <c r="CT73" s="341"/>
      <c r="CU73" s="341"/>
      <c r="CV73" s="341"/>
      <c r="CW73" s="341"/>
      <c r="CX73" s="341"/>
      <c r="CY73" s="341"/>
      <c r="CZ73" s="341"/>
      <c r="DA73" s="341"/>
      <c r="DB73" s="341"/>
      <c r="DC73" s="341"/>
      <c r="DD73" s="341"/>
      <c r="DE73" s="341"/>
      <c r="DF73" s="341"/>
      <c r="DG73" s="341"/>
      <c r="DH73" s="341"/>
      <c r="DI73" s="341"/>
      <c r="DJ73" s="341"/>
      <c r="DK73" s="341"/>
      <c r="DL73" s="341"/>
      <c r="DM73" s="341"/>
      <c r="DN73" s="341"/>
      <c r="DO73" s="341"/>
      <c r="DP73" s="341"/>
      <c r="DQ73" s="341"/>
      <c r="DR73" s="341"/>
      <c r="DS73" s="341"/>
      <c r="DT73" s="341"/>
      <c r="DU73" s="341"/>
      <c r="DV73" s="341"/>
      <c r="DW73" s="341"/>
      <c r="DX73" s="341"/>
      <c r="DY73" s="341"/>
      <c r="DZ73" s="341"/>
      <c r="EA73" s="341"/>
      <c r="EB73" s="341"/>
      <c r="EC73" s="341"/>
      <c r="ED73" s="341"/>
      <c r="EE73" s="341"/>
      <c r="EF73" s="341"/>
      <c r="EG73" s="341"/>
      <c r="EH73" s="341"/>
      <c r="EI73" s="341"/>
      <c r="EJ73" s="341"/>
      <c r="EK73" s="341"/>
      <c r="EL73" s="341"/>
      <c r="EM73" s="341"/>
      <c r="EN73" s="341"/>
      <c r="EO73" s="341"/>
      <c r="EP73" s="341"/>
      <c r="EQ73" s="341"/>
      <c r="ER73" s="341"/>
      <c r="ES73" s="341"/>
      <c r="ET73" s="341"/>
      <c r="EU73" s="341"/>
      <c r="EV73" s="341"/>
      <c r="EW73" s="341"/>
      <c r="EX73" s="341"/>
    </row>
    <row r="74" spans="2:153" s="366" customFormat="1" ht="14.25" hidden="1">
      <c r="B74" s="419">
        <v>43647</v>
      </c>
      <c r="C74" s="418">
        <v>7.28</v>
      </c>
      <c r="D74" s="405">
        <f t="shared" si="0"/>
        <v>4.550000000000001</v>
      </c>
      <c r="E74" s="352"/>
      <c r="F74" s="352"/>
      <c r="G74" s="352"/>
      <c r="H74" s="352"/>
      <c r="I74" s="352"/>
      <c r="J74" s="353"/>
      <c r="K74" s="347"/>
      <c r="L74" s="347"/>
      <c r="M74" s="347"/>
      <c r="N74" s="347"/>
      <c r="O74" s="347"/>
      <c r="P74" s="347"/>
      <c r="Q74" s="347"/>
      <c r="R74" s="347"/>
      <c r="S74" s="347"/>
      <c r="T74" s="347"/>
      <c r="U74" s="347"/>
      <c r="V74" s="347"/>
      <c r="W74" s="347"/>
      <c r="X74" s="347"/>
      <c r="Y74" s="347"/>
      <c r="Z74" s="347"/>
      <c r="AA74" s="347"/>
      <c r="AB74" s="347"/>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341"/>
      <c r="CP74" s="341"/>
      <c r="CQ74" s="341"/>
      <c r="CR74" s="341"/>
      <c r="CS74" s="341"/>
      <c r="CT74" s="341"/>
      <c r="CU74" s="341"/>
      <c r="CV74" s="341"/>
      <c r="CW74" s="341"/>
      <c r="CX74" s="341"/>
      <c r="CY74" s="341"/>
      <c r="CZ74" s="341"/>
      <c r="DA74" s="341"/>
      <c r="DB74" s="341"/>
      <c r="DC74" s="341"/>
      <c r="DD74" s="341"/>
      <c r="DE74" s="341"/>
      <c r="DF74" s="341"/>
      <c r="DG74" s="341"/>
      <c r="DH74" s="341"/>
      <c r="DI74" s="341"/>
      <c r="DJ74" s="341"/>
      <c r="DK74" s="341"/>
      <c r="DL74" s="341"/>
      <c r="DM74" s="341"/>
      <c r="DN74" s="341"/>
      <c r="DO74" s="341"/>
      <c r="DP74" s="341"/>
      <c r="DQ74" s="341"/>
      <c r="DR74" s="341"/>
      <c r="DS74" s="341"/>
      <c r="DT74" s="341"/>
      <c r="DU74" s="341"/>
      <c r="DV74" s="341"/>
      <c r="DW74" s="341"/>
      <c r="DX74" s="341"/>
      <c r="DY74" s="341"/>
      <c r="DZ74" s="341"/>
      <c r="EA74" s="341"/>
      <c r="EB74" s="341"/>
      <c r="EC74" s="341"/>
      <c r="ED74" s="341"/>
      <c r="EE74" s="341"/>
      <c r="EF74" s="341"/>
      <c r="EG74" s="341"/>
      <c r="EH74" s="341"/>
      <c r="EI74" s="341"/>
      <c r="EJ74" s="341"/>
      <c r="EK74" s="341"/>
      <c r="EL74" s="341"/>
      <c r="EM74" s="341"/>
      <c r="EN74" s="341"/>
      <c r="EO74" s="341"/>
      <c r="EP74" s="341"/>
      <c r="EQ74" s="341"/>
      <c r="ER74" s="341"/>
      <c r="ES74" s="341"/>
      <c r="ET74" s="341"/>
      <c r="EU74" s="341"/>
      <c r="EV74" s="341"/>
      <c r="EW74" s="341"/>
    </row>
    <row r="75" spans="1:153" s="366" customFormat="1" ht="14.25" hidden="1">
      <c r="A75" s="379"/>
      <c r="B75" s="419">
        <v>43831</v>
      </c>
      <c r="C75" s="418">
        <v>10.92</v>
      </c>
      <c r="D75" s="405">
        <f t="shared" si="0"/>
        <v>3.6399999999999997</v>
      </c>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1"/>
      <c r="BS75" s="341"/>
      <c r="BT75" s="341"/>
      <c r="BU75" s="341"/>
      <c r="BV75" s="341"/>
      <c r="BW75" s="341"/>
      <c r="BX75" s="341"/>
      <c r="BY75" s="341"/>
      <c r="BZ75" s="341"/>
      <c r="CA75" s="341"/>
      <c r="CB75" s="341"/>
      <c r="CC75" s="341"/>
      <c r="CD75" s="341"/>
      <c r="CE75" s="341"/>
      <c r="CF75" s="341"/>
      <c r="CG75" s="341"/>
      <c r="CH75" s="341"/>
      <c r="CI75" s="341"/>
      <c r="CJ75" s="341"/>
      <c r="CK75" s="341"/>
      <c r="CL75" s="341"/>
      <c r="CM75" s="341"/>
      <c r="CN75" s="341"/>
      <c r="CO75" s="341"/>
      <c r="CP75" s="341"/>
      <c r="CQ75" s="341"/>
      <c r="CR75" s="341"/>
      <c r="CS75" s="341"/>
      <c r="CT75" s="341"/>
      <c r="CU75" s="341"/>
      <c r="CV75" s="341"/>
      <c r="CW75" s="341"/>
      <c r="CX75" s="341"/>
      <c r="CY75" s="341"/>
      <c r="CZ75" s="341"/>
      <c r="DA75" s="341"/>
      <c r="DB75" s="341"/>
      <c r="DC75" s="341"/>
      <c r="DD75" s="341"/>
      <c r="DE75" s="341"/>
      <c r="DF75" s="341"/>
      <c r="DG75" s="341"/>
      <c r="DH75" s="341"/>
      <c r="DI75" s="341"/>
      <c r="DJ75" s="341"/>
      <c r="DK75" s="341"/>
      <c r="DL75" s="341"/>
      <c r="DM75" s="341"/>
      <c r="DN75" s="341"/>
      <c r="DO75" s="341"/>
      <c r="DP75" s="341"/>
      <c r="DQ75" s="341"/>
      <c r="DR75" s="341"/>
      <c r="DS75" s="341"/>
      <c r="DT75" s="341"/>
      <c r="DU75" s="341"/>
      <c r="DV75" s="341"/>
      <c r="DW75" s="341"/>
      <c r="DX75" s="341"/>
      <c r="DY75" s="341"/>
      <c r="DZ75" s="341"/>
      <c r="EA75" s="341"/>
      <c r="EB75" s="341"/>
      <c r="EC75" s="341"/>
      <c r="ED75" s="341"/>
      <c r="EE75" s="341"/>
      <c r="EF75" s="341"/>
      <c r="EG75" s="341"/>
      <c r="EH75" s="341"/>
      <c r="EI75" s="341"/>
      <c r="EJ75" s="341"/>
      <c r="EK75" s="341"/>
      <c r="EL75" s="341"/>
      <c r="EM75" s="341"/>
      <c r="EN75" s="341"/>
      <c r="EO75" s="341"/>
      <c r="EP75" s="341"/>
      <c r="EQ75" s="341"/>
      <c r="ER75" s="341"/>
      <c r="ES75" s="341"/>
      <c r="ET75" s="341"/>
      <c r="EU75" s="341"/>
      <c r="EV75" s="341"/>
      <c r="EW75" s="341"/>
    </row>
    <row r="76" spans="1:153" s="366" customFormat="1" ht="14.25" hidden="1">
      <c r="A76" s="376" t="s">
        <v>5</v>
      </c>
      <c r="B76" s="419">
        <v>44013</v>
      </c>
      <c r="C76" s="418">
        <v>13.65</v>
      </c>
      <c r="D76" s="405">
        <f t="shared" si="0"/>
        <v>2.7300000000000004</v>
      </c>
      <c r="E76" s="375" t="s">
        <v>12</v>
      </c>
      <c r="F76" s="347" t="str">
        <f>IF(B11=E76,"Special Grade Scale i.e "&amp;E76&amp;" scale",IF(B11=E77,"Special Promotion Post Scale IA  i.e "&amp;E77&amp;" scale",IF(B11=E78,"Special Promotion Post Scale IB  i.e "&amp;E78&amp;" scale","Special Promotion Post Scale II  i.e "&amp;E79&amp;" scale")))</f>
        <v>Special Promotion Post Scale IA  i.e 12years scale</v>
      </c>
      <c r="G76" s="347"/>
      <c r="H76" s="347"/>
      <c r="I76" s="347"/>
      <c r="J76" s="347"/>
      <c r="K76" s="347"/>
      <c r="L76" s="347"/>
      <c r="M76" s="347"/>
      <c r="N76" s="347"/>
      <c r="O76" s="347"/>
      <c r="P76" s="347"/>
      <c r="Q76" s="347"/>
      <c r="R76" s="347"/>
      <c r="S76" s="347"/>
      <c r="T76" s="347"/>
      <c r="U76" s="347"/>
      <c r="V76" s="347"/>
      <c r="W76" s="347"/>
      <c r="X76" s="347"/>
      <c r="Y76" s="347"/>
      <c r="Z76" s="347"/>
      <c r="AA76" s="347"/>
      <c r="AB76" s="347"/>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c r="BP76" s="341"/>
      <c r="BQ76" s="341"/>
      <c r="BR76" s="341"/>
      <c r="BS76" s="341"/>
      <c r="BT76" s="341"/>
      <c r="BU76" s="341"/>
      <c r="BV76" s="341"/>
      <c r="BW76" s="341"/>
      <c r="BX76" s="341"/>
      <c r="BY76" s="341"/>
      <c r="BZ76" s="341"/>
      <c r="CA76" s="341"/>
      <c r="CB76" s="341"/>
      <c r="CC76" s="341"/>
      <c r="CD76" s="341"/>
      <c r="CE76" s="341"/>
      <c r="CF76" s="341"/>
      <c r="CG76" s="341"/>
      <c r="CH76" s="341"/>
      <c r="CI76" s="341"/>
      <c r="CJ76" s="341"/>
      <c r="CK76" s="341"/>
      <c r="CL76" s="341"/>
      <c r="CM76" s="341"/>
      <c r="CN76" s="341"/>
      <c r="CO76" s="341"/>
      <c r="CP76" s="341"/>
      <c r="CQ76" s="341"/>
      <c r="CR76" s="341"/>
      <c r="CS76" s="341"/>
      <c r="CT76" s="341"/>
      <c r="CU76" s="341"/>
      <c r="CV76" s="341"/>
      <c r="CW76" s="341"/>
      <c r="CX76" s="341"/>
      <c r="CY76" s="341"/>
      <c r="CZ76" s="341"/>
      <c r="DA76" s="341"/>
      <c r="DB76" s="341"/>
      <c r="DC76" s="341"/>
      <c r="DD76" s="341"/>
      <c r="DE76" s="341"/>
      <c r="DF76" s="341"/>
      <c r="DG76" s="341"/>
      <c r="DH76" s="341"/>
      <c r="DI76" s="341"/>
      <c r="DJ76" s="341"/>
      <c r="DK76" s="341"/>
      <c r="DL76" s="341"/>
      <c r="DM76" s="341"/>
      <c r="DN76" s="341"/>
      <c r="DO76" s="341"/>
      <c r="DP76" s="341"/>
      <c r="DQ76" s="341"/>
      <c r="DR76" s="341"/>
      <c r="DS76" s="341"/>
      <c r="DT76" s="341"/>
      <c r="DU76" s="341"/>
      <c r="DV76" s="341"/>
      <c r="DW76" s="341"/>
      <c r="DX76" s="341"/>
      <c r="DY76" s="341"/>
      <c r="DZ76" s="341"/>
      <c r="EA76" s="341"/>
      <c r="EB76" s="341"/>
      <c r="EC76" s="341"/>
      <c r="ED76" s="341"/>
      <c r="EE76" s="341"/>
      <c r="EF76" s="341"/>
      <c r="EG76" s="341"/>
      <c r="EH76" s="341"/>
      <c r="EI76" s="341"/>
      <c r="EJ76" s="341"/>
      <c r="EK76" s="341"/>
      <c r="EL76" s="341"/>
      <c r="EM76" s="341"/>
      <c r="EN76" s="341"/>
      <c r="EO76" s="341"/>
      <c r="EP76" s="341"/>
      <c r="EQ76" s="341"/>
      <c r="ER76" s="341"/>
      <c r="ES76" s="341"/>
      <c r="ET76" s="341"/>
      <c r="EU76" s="341"/>
      <c r="EV76" s="341"/>
      <c r="EW76" s="341"/>
    </row>
    <row r="77" spans="1:153" s="366" customFormat="1" ht="14.25" hidden="1">
      <c r="A77" s="377" t="s">
        <v>41</v>
      </c>
      <c r="B77" s="419">
        <v>44197</v>
      </c>
      <c r="C77" s="418">
        <v>17.29</v>
      </c>
      <c r="D77" s="405">
        <f t="shared" si="0"/>
        <v>3.639999999999999</v>
      </c>
      <c r="E77" s="375" t="s">
        <v>50</v>
      </c>
      <c r="F77" s="347" t="str">
        <f>IF(B11=E76,B12,IF(B11=E77,B12,IF(B11=E78,B12,E12)))</f>
        <v>Schoo Assistant</v>
      </c>
      <c r="G77" s="347"/>
      <c r="H77" s="347"/>
      <c r="I77" s="347"/>
      <c r="J77" s="347"/>
      <c r="K77" s="347"/>
      <c r="L77" s="347"/>
      <c r="M77" s="347"/>
      <c r="N77" s="347"/>
      <c r="O77" s="347"/>
      <c r="P77" s="347"/>
      <c r="Q77" s="347"/>
      <c r="R77" s="347"/>
      <c r="S77" s="347"/>
      <c r="T77" s="347"/>
      <c r="U77" s="347"/>
      <c r="V77" s="347"/>
      <c r="W77" s="347"/>
      <c r="X77" s="347"/>
      <c r="Y77" s="347"/>
      <c r="Z77" s="347"/>
      <c r="AA77" s="347"/>
      <c r="AB77" s="347"/>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1"/>
      <c r="BS77" s="341"/>
      <c r="BT77" s="341"/>
      <c r="BU77" s="341"/>
      <c r="BV77" s="341"/>
      <c r="BW77" s="341"/>
      <c r="BX77" s="341"/>
      <c r="BY77" s="341"/>
      <c r="BZ77" s="341"/>
      <c r="CA77" s="341"/>
      <c r="CB77" s="341"/>
      <c r="CC77" s="341"/>
      <c r="CD77" s="341"/>
      <c r="CE77" s="341"/>
      <c r="CF77" s="341"/>
      <c r="CG77" s="341"/>
      <c r="CH77" s="341"/>
      <c r="CI77" s="341"/>
      <c r="CJ77" s="341"/>
      <c r="CK77" s="341"/>
      <c r="CL77" s="341"/>
      <c r="CM77" s="341"/>
      <c r="CN77" s="341"/>
      <c r="CO77" s="341"/>
      <c r="CP77" s="341"/>
      <c r="CQ77" s="341"/>
      <c r="CR77" s="341"/>
      <c r="CS77" s="341"/>
      <c r="CT77" s="341"/>
      <c r="CU77" s="341"/>
      <c r="CV77" s="341"/>
      <c r="CW77" s="341"/>
      <c r="CX77" s="341"/>
      <c r="CY77" s="341"/>
      <c r="CZ77" s="341"/>
      <c r="DA77" s="341"/>
      <c r="DB77" s="341"/>
      <c r="DC77" s="341"/>
      <c r="DD77" s="341"/>
      <c r="DE77" s="341"/>
      <c r="DF77" s="341"/>
      <c r="DG77" s="341"/>
      <c r="DH77" s="341"/>
      <c r="DI77" s="341"/>
      <c r="DJ77" s="341"/>
      <c r="DK77" s="341"/>
      <c r="DL77" s="341"/>
      <c r="DM77" s="341"/>
      <c r="DN77" s="341"/>
      <c r="DO77" s="341"/>
      <c r="DP77" s="341"/>
      <c r="DQ77" s="341"/>
      <c r="DR77" s="341"/>
      <c r="DS77" s="341"/>
      <c r="DT77" s="341"/>
      <c r="DU77" s="341"/>
      <c r="DV77" s="341"/>
      <c r="DW77" s="341"/>
      <c r="DX77" s="341"/>
      <c r="DY77" s="341"/>
      <c r="DZ77" s="341"/>
      <c r="EA77" s="341"/>
      <c r="EB77" s="341"/>
      <c r="EC77" s="341"/>
      <c r="ED77" s="341"/>
      <c r="EE77" s="341"/>
      <c r="EF77" s="341"/>
      <c r="EG77" s="341"/>
      <c r="EH77" s="341"/>
      <c r="EI77" s="341"/>
      <c r="EJ77" s="341"/>
      <c r="EK77" s="341"/>
      <c r="EL77" s="341"/>
      <c r="EM77" s="341"/>
      <c r="EN77" s="341"/>
      <c r="EO77" s="341"/>
      <c r="EP77" s="341"/>
      <c r="EQ77" s="341"/>
      <c r="ER77" s="341"/>
      <c r="ES77" s="341"/>
      <c r="ET77" s="341"/>
      <c r="EU77" s="341"/>
      <c r="EV77" s="341"/>
      <c r="EW77" s="341"/>
    </row>
    <row r="78" spans="1:153" s="366" customFormat="1" ht="14.25" hidden="1">
      <c r="A78" s="394" t="s">
        <v>42</v>
      </c>
      <c r="B78" s="419">
        <v>44378</v>
      </c>
      <c r="C78" s="418">
        <v>20.02</v>
      </c>
      <c r="D78" s="405">
        <f t="shared" si="0"/>
        <v>2.7300000000000004</v>
      </c>
      <c r="E78" s="375" t="s">
        <v>51</v>
      </c>
      <c r="F78" s="347" t="str">
        <f>IF(B11=E76,A12,IF(B11=E77,A12,IF(B11=E78,A12,C12)))</f>
        <v>First level Promotion Post to the Original Post of the individual</v>
      </c>
      <c r="G78" s="347"/>
      <c r="H78" s="347"/>
      <c r="I78" s="347"/>
      <c r="J78" s="347"/>
      <c r="K78" s="347"/>
      <c r="L78" s="347"/>
      <c r="M78" s="347"/>
      <c r="N78" s="347"/>
      <c r="O78" s="347"/>
      <c r="P78" s="347"/>
      <c r="Q78" s="347"/>
      <c r="R78" s="347"/>
      <c r="S78" s="347"/>
      <c r="T78" s="347"/>
      <c r="U78" s="347"/>
      <c r="V78" s="347"/>
      <c r="W78" s="347"/>
      <c r="X78" s="347"/>
      <c r="Y78" s="347"/>
      <c r="Z78" s="347"/>
      <c r="AA78" s="347"/>
      <c r="AB78" s="347"/>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1"/>
      <c r="CC78" s="341"/>
      <c r="CD78" s="341"/>
      <c r="CE78" s="341"/>
      <c r="CF78" s="341"/>
      <c r="CG78" s="341"/>
      <c r="CH78" s="341"/>
      <c r="CI78" s="341"/>
      <c r="CJ78" s="341"/>
      <c r="CK78" s="341"/>
      <c r="CL78" s="341"/>
      <c r="CM78" s="341"/>
      <c r="CN78" s="341"/>
      <c r="CO78" s="341"/>
      <c r="CP78" s="341"/>
      <c r="CQ78" s="341"/>
      <c r="CR78" s="341"/>
      <c r="CS78" s="341"/>
      <c r="CT78" s="341"/>
      <c r="CU78" s="341"/>
      <c r="CV78" s="341"/>
      <c r="CW78" s="341"/>
      <c r="CX78" s="341"/>
      <c r="CY78" s="341"/>
      <c r="CZ78" s="341"/>
      <c r="DA78" s="341"/>
      <c r="DB78" s="341"/>
      <c r="DC78" s="341"/>
      <c r="DD78" s="341"/>
      <c r="DE78" s="341"/>
      <c r="DF78" s="341"/>
      <c r="DG78" s="341"/>
      <c r="DH78" s="341"/>
      <c r="DI78" s="341"/>
      <c r="DJ78" s="341"/>
      <c r="DK78" s="341"/>
      <c r="DL78" s="341"/>
      <c r="DM78" s="341"/>
      <c r="DN78" s="341"/>
      <c r="DO78" s="341"/>
      <c r="DP78" s="341"/>
      <c r="DQ78" s="341"/>
      <c r="DR78" s="341"/>
      <c r="DS78" s="341"/>
      <c r="DT78" s="341"/>
      <c r="DU78" s="341"/>
      <c r="DV78" s="341"/>
      <c r="DW78" s="341"/>
      <c r="DX78" s="341"/>
      <c r="DY78" s="341"/>
      <c r="DZ78" s="341"/>
      <c r="EA78" s="341"/>
      <c r="EB78" s="341"/>
      <c r="EC78" s="341"/>
      <c r="ED78" s="341"/>
      <c r="EE78" s="341"/>
      <c r="EF78" s="341"/>
      <c r="EG78" s="341"/>
      <c r="EH78" s="341"/>
      <c r="EI78" s="341"/>
      <c r="EJ78" s="341"/>
      <c r="EK78" s="341"/>
      <c r="EL78" s="341"/>
      <c r="EM78" s="341"/>
      <c r="EN78" s="341"/>
      <c r="EO78" s="341"/>
      <c r="EP78" s="341"/>
      <c r="EQ78" s="341"/>
      <c r="ER78" s="341"/>
      <c r="ES78" s="341"/>
      <c r="ET78" s="341"/>
      <c r="EU78" s="341"/>
      <c r="EV78" s="341"/>
      <c r="EW78" s="341"/>
    </row>
    <row r="79" spans="1:153" s="366" customFormat="1" ht="14.25" hidden="1">
      <c r="A79" s="365" t="s">
        <v>43</v>
      </c>
      <c r="B79" s="419"/>
      <c r="C79" s="418"/>
      <c r="D79" s="405"/>
      <c r="E79" s="375" t="s">
        <v>52</v>
      </c>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c r="BP79" s="341"/>
      <c r="BQ79" s="341"/>
      <c r="BR79" s="341"/>
      <c r="BS79" s="341"/>
      <c r="BT79" s="341"/>
      <c r="BU79" s="341"/>
      <c r="BV79" s="341"/>
      <c r="BW79" s="341"/>
      <c r="BX79" s="341"/>
      <c r="BY79" s="341"/>
      <c r="BZ79" s="341"/>
      <c r="CA79" s="341"/>
      <c r="CB79" s="341"/>
      <c r="CC79" s="341"/>
      <c r="CD79" s="341"/>
      <c r="CE79" s="341"/>
      <c r="CF79" s="341"/>
      <c r="CG79" s="341"/>
      <c r="CH79" s="341"/>
      <c r="CI79" s="341"/>
      <c r="CJ79" s="341"/>
      <c r="CK79" s="341"/>
      <c r="CL79" s="341"/>
      <c r="CM79" s="341"/>
      <c r="CN79" s="341"/>
      <c r="CO79" s="341"/>
      <c r="CP79" s="341"/>
      <c r="CQ79" s="341"/>
      <c r="CR79" s="341"/>
      <c r="CS79" s="341"/>
      <c r="CT79" s="341"/>
      <c r="CU79" s="341"/>
      <c r="CV79" s="341"/>
      <c r="CW79" s="341"/>
      <c r="CX79" s="341"/>
      <c r="CY79" s="341"/>
      <c r="CZ79" s="341"/>
      <c r="DA79" s="341"/>
      <c r="DB79" s="341"/>
      <c r="DC79" s="341"/>
      <c r="DD79" s="341"/>
      <c r="DE79" s="341"/>
      <c r="DF79" s="341"/>
      <c r="DG79" s="341"/>
      <c r="DH79" s="341"/>
      <c r="DI79" s="341"/>
      <c r="DJ79" s="341"/>
      <c r="DK79" s="341"/>
      <c r="DL79" s="341"/>
      <c r="DM79" s="341"/>
      <c r="DN79" s="341"/>
      <c r="DO79" s="341"/>
      <c r="DP79" s="341"/>
      <c r="DQ79" s="341"/>
      <c r="DR79" s="341"/>
      <c r="DS79" s="341"/>
      <c r="DT79" s="341"/>
      <c r="DU79" s="341"/>
      <c r="DV79" s="341"/>
      <c r="DW79" s="341"/>
      <c r="DX79" s="341"/>
      <c r="DY79" s="341"/>
      <c r="DZ79" s="341"/>
      <c r="EA79" s="341"/>
      <c r="EB79" s="341"/>
      <c r="EC79" s="341"/>
      <c r="ED79" s="341"/>
      <c r="EE79" s="341"/>
      <c r="EF79" s="341"/>
      <c r="EG79" s="341"/>
      <c r="EH79" s="341"/>
      <c r="EI79" s="341"/>
      <c r="EJ79" s="341"/>
      <c r="EK79" s="341"/>
      <c r="EL79" s="341"/>
      <c r="EM79" s="341"/>
      <c r="EN79" s="341"/>
      <c r="EO79" s="341"/>
      <c r="EP79" s="341"/>
      <c r="EQ79" s="341"/>
      <c r="ER79" s="341"/>
      <c r="ES79" s="341"/>
      <c r="ET79" s="341"/>
      <c r="EU79" s="341"/>
      <c r="EV79" s="341"/>
      <c r="EW79" s="341"/>
    </row>
    <row r="80" spans="1:153" s="366" customFormat="1" ht="14.25" hidden="1">
      <c r="A80" s="347" t="s">
        <v>44</v>
      </c>
      <c r="B80" s="419"/>
      <c r="C80" s="418"/>
      <c r="D80" s="405"/>
      <c r="E80" s="375" t="s">
        <v>495</v>
      </c>
      <c r="F80" s="347" t="str">
        <f>B4&amp;" has completed "&amp;B11&amp;" of service in the "&amp;B10&amp;" cader and fully qualified to hold first level promotion post in the rugular promotion channel as per service rules."</f>
        <v>CH NAGENDRA RAO has completed 12years of service in the SGT cader and fully qualified to hold first level promotion post in the rugular promotion channel as per service rules.</v>
      </c>
      <c r="G80" s="347"/>
      <c r="H80" s="347"/>
      <c r="I80" s="347"/>
      <c r="J80" s="347"/>
      <c r="K80" s="347"/>
      <c r="L80" s="347"/>
      <c r="M80" s="347"/>
      <c r="N80" s="347"/>
      <c r="O80" s="347"/>
      <c r="P80" s="347"/>
      <c r="Q80" s="347"/>
      <c r="R80" s="347"/>
      <c r="S80" s="347"/>
      <c r="T80" s="347"/>
      <c r="U80" s="347"/>
      <c r="V80" s="347"/>
      <c r="W80" s="347"/>
      <c r="X80" s="347"/>
      <c r="Y80" s="347"/>
      <c r="Z80" s="347"/>
      <c r="AA80" s="347"/>
      <c r="AB80" s="347"/>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41"/>
      <c r="BR80" s="341"/>
      <c r="BS80" s="341"/>
      <c r="BT80" s="341"/>
      <c r="BU80" s="341"/>
      <c r="BV80" s="341"/>
      <c r="BW80" s="341"/>
      <c r="BX80" s="341"/>
      <c r="BY80" s="341"/>
      <c r="BZ80" s="341"/>
      <c r="CA80" s="341"/>
      <c r="CB80" s="341"/>
      <c r="CC80" s="341"/>
      <c r="CD80" s="341"/>
      <c r="CE80" s="341"/>
      <c r="CF80" s="341"/>
      <c r="CG80" s="341"/>
      <c r="CH80" s="341"/>
      <c r="CI80" s="341"/>
      <c r="CJ80" s="341"/>
      <c r="CK80" s="341"/>
      <c r="CL80" s="341"/>
      <c r="CM80" s="341"/>
      <c r="CN80" s="341"/>
      <c r="CO80" s="341"/>
      <c r="CP80" s="341"/>
      <c r="CQ80" s="341"/>
      <c r="CR80" s="341"/>
      <c r="CS80" s="341"/>
      <c r="CT80" s="341"/>
      <c r="CU80" s="341"/>
      <c r="CV80" s="341"/>
      <c r="CW80" s="341"/>
      <c r="CX80" s="341"/>
      <c r="CY80" s="341"/>
      <c r="CZ80" s="341"/>
      <c r="DA80" s="341"/>
      <c r="DB80" s="341"/>
      <c r="DC80" s="341"/>
      <c r="DD80" s="341"/>
      <c r="DE80" s="341"/>
      <c r="DF80" s="341"/>
      <c r="DG80" s="341"/>
      <c r="DH80" s="341"/>
      <c r="DI80" s="341"/>
      <c r="DJ80" s="341"/>
      <c r="DK80" s="341"/>
      <c r="DL80" s="341"/>
      <c r="DM80" s="341"/>
      <c r="DN80" s="341"/>
      <c r="DO80" s="341"/>
      <c r="DP80" s="341"/>
      <c r="DQ80" s="341"/>
      <c r="DR80" s="341"/>
      <c r="DS80" s="341"/>
      <c r="DT80" s="341"/>
      <c r="DU80" s="341"/>
      <c r="DV80" s="341"/>
      <c r="DW80" s="341"/>
      <c r="DX80" s="341"/>
      <c r="DY80" s="341"/>
      <c r="DZ80" s="341"/>
      <c r="EA80" s="341"/>
      <c r="EB80" s="341"/>
      <c r="EC80" s="341"/>
      <c r="ED80" s="341"/>
      <c r="EE80" s="341"/>
      <c r="EF80" s="341"/>
      <c r="EG80" s="341"/>
      <c r="EH80" s="341"/>
      <c r="EI80" s="341"/>
      <c r="EJ80" s="341"/>
      <c r="EK80" s="341"/>
      <c r="EL80" s="341"/>
      <c r="EM80" s="341"/>
      <c r="EN80" s="341"/>
      <c r="EO80" s="341"/>
      <c r="EP80" s="341"/>
      <c r="EQ80" s="341"/>
      <c r="ER80" s="341"/>
      <c r="ES80" s="341"/>
      <c r="ET80" s="341"/>
      <c r="EU80" s="341"/>
      <c r="EV80" s="341"/>
      <c r="EW80" s="341"/>
    </row>
    <row r="81" spans="1:153" s="366" customFormat="1" ht="14.25" hidden="1">
      <c r="A81" s="347" t="s">
        <v>45</v>
      </c>
      <c r="B81" s="419"/>
      <c r="C81" s="418"/>
      <c r="D81" s="405"/>
      <c r="F81" s="347" t="str">
        <f>B4&amp;" has completed "&amp;B11&amp;" of service in the "&amp;B10&amp;" cader ."</f>
        <v>CH NAGENDRA RAO has completed 12years of service in the SGT cader .</v>
      </c>
      <c r="G81" s="347"/>
      <c r="H81" s="347"/>
      <c r="I81" s="347"/>
      <c r="J81" s="347"/>
      <c r="K81" s="347"/>
      <c r="L81" s="347"/>
      <c r="M81" s="347"/>
      <c r="N81" s="347"/>
      <c r="O81" s="347"/>
      <c r="P81" s="347"/>
      <c r="Q81" s="347"/>
      <c r="R81" s="347"/>
      <c r="S81" s="347"/>
      <c r="T81" s="347"/>
      <c r="U81" s="347"/>
      <c r="V81" s="347"/>
      <c r="W81" s="347"/>
      <c r="X81" s="347"/>
      <c r="Y81" s="347"/>
      <c r="Z81" s="347"/>
      <c r="AA81" s="347"/>
      <c r="AB81" s="347"/>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1"/>
      <c r="BZ81" s="341"/>
      <c r="CA81" s="341"/>
      <c r="CB81" s="341"/>
      <c r="CC81" s="341"/>
      <c r="CD81" s="341"/>
      <c r="CE81" s="341"/>
      <c r="CF81" s="341"/>
      <c r="CG81" s="341"/>
      <c r="CH81" s="341"/>
      <c r="CI81" s="341"/>
      <c r="CJ81" s="341"/>
      <c r="CK81" s="341"/>
      <c r="CL81" s="341"/>
      <c r="CM81" s="341"/>
      <c r="CN81" s="341"/>
      <c r="CO81" s="341"/>
      <c r="CP81" s="341"/>
      <c r="CQ81" s="341"/>
      <c r="CR81" s="341"/>
      <c r="CS81" s="341"/>
      <c r="CT81" s="341"/>
      <c r="CU81" s="341"/>
      <c r="CV81" s="341"/>
      <c r="CW81" s="341"/>
      <c r="CX81" s="341"/>
      <c r="CY81" s="341"/>
      <c r="CZ81" s="341"/>
      <c r="DA81" s="341"/>
      <c r="DB81" s="341"/>
      <c r="DC81" s="341"/>
      <c r="DD81" s="341"/>
      <c r="DE81" s="341"/>
      <c r="DF81" s="341"/>
      <c r="DG81" s="341"/>
      <c r="DH81" s="341"/>
      <c r="DI81" s="341"/>
      <c r="DJ81" s="341"/>
      <c r="DK81" s="341"/>
      <c r="DL81" s="341"/>
      <c r="DM81" s="341"/>
      <c r="DN81" s="341"/>
      <c r="DO81" s="341"/>
      <c r="DP81" s="341"/>
      <c r="DQ81" s="341"/>
      <c r="DR81" s="341"/>
      <c r="DS81" s="341"/>
      <c r="DT81" s="341"/>
      <c r="DU81" s="341"/>
      <c r="DV81" s="341"/>
      <c r="DW81" s="341"/>
      <c r="DX81" s="341"/>
      <c r="DY81" s="341"/>
      <c r="DZ81" s="341"/>
      <c r="EA81" s="341"/>
      <c r="EB81" s="341"/>
      <c r="EC81" s="341"/>
      <c r="ED81" s="341"/>
      <c r="EE81" s="341"/>
      <c r="EF81" s="341"/>
      <c r="EG81" s="341"/>
      <c r="EH81" s="341"/>
      <c r="EI81" s="341"/>
      <c r="EJ81" s="341"/>
      <c r="EK81" s="341"/>
      <c r="EL81" s="341"/>
      <c r="EM81" s="341"/>
      <c r="EN81" s="341"/>
      <c r="EO81" s="341"/>
      <c r="EP81" s="341"/>
      <c r="EQ81" s="341"/>
      <c r="ER81" s="341"/>
      <c r="ES81" s="341"/>
      <c r="ET81" s="341"/>
      <c r="EU81" s="341"/>
      <c r="EV81" s="341"/>
      <c r="EW81" s="341"/>
    </row>
    <row r="82" spans="1:153" s="366" customFormat="1" ht="12.75" hidden="1">
      <c r="A82" s="347" t="s">
        <v>1</v>
      </c>
      <c r="B82" s="534" t="s">
        <v>377</v>
      </c>
      <c r="C82" s="535"/>
      <c r="D82" s="536"/>
      <c r="F82" s="347" t="str">
        <f>B4&amp;" has completed "&amp;B11&amp;" of service in the "&amp;B10&amp;" cader and fully qualified to hold second level promotion post in the rugular promotion channel as per service rules."</f>
        <v>CH NAGENDRA RAO has completed 12years of service in the SGT cader and fully qualified to hold second level promotion post in the rugular promotion channel as per service rules.</v>
      </c>
      <c r="G82" s="347"/>
      <c r="H82" s="347"/>
      <c r="I82" s="347"/>
      <c r="J82" s="347"/>
      <c r="K82" s="347"/>
      <c r="L82" s="347"/>
      <c r="M82" s="347"/>
      <c r="N82" s="347"/>
      <c r="O82" s="347"/>
      <c r="P82" s="347"/>
      <c r="Q82" s="347"/>
      <c r="R82" s="347"/>
      <c r="S82" s="347"/>
      <c r="T82" s="347"/>
      <c r="U82" s="347"/>
      <c r="V82" s="347"/>
      <c r="W82" s="347"/>
      <c r="X82" s="347"/>
      <c r="Y82" s="347"/>
      <c r="Z82" s="347"/>
      <c r="AA82" s="347"/>
      <c r="AB82" s="347"/>
      <c r="AC82" s="341"/>
      <c r="AD82" s="341"/>
      <c r="AE82" s="341"/>
      <c r="AF82" s="341"/>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c r="BP82" s="341"/>
      <c r="BQ82" s="341"/>
      <c r="BR82" s="341"/>
      <c r="BS82" s="341"/>
      <c r="BT82" s="341"/>
      <c r="BU82" s="341"/>
      <c r="BV82" s="341"/>
      <c r="BW82" s="341"/>
      <c r="BX82" s="341"/>
      <c r="BY82" s="341"/>
      <c r="BZ82" s="341"/>
      <c r="CA82" s="341"/>
      <c r="CB82" s="341"/>
      <c r="CC82" s="341"/>
      <c r="CD82" s="341"/>
      <c r="CE82" s="341"/>
      <c r="CF82" s="341"/>
      <c r="CG82" s="341"/>
      <c r="CH82" s="341"/>
      <c r="CI82" s="341"/>
      <c r="CJ82" s="341"/>
      <c r="CK82" s="341"/>
      <c r="CL82" s="341"/>
      <c r="CM82" s="341"/>
      <c r="CN82" s="341"/>
      <c r="CO82" s="341"/>
      <c r="CP82" s="341"/>
      <c r="CQ82" s="341"/>
      <c r="CR82" s="341"/>
      <c r="CS82" s="341"/>
      <c r="CT82" s="341"/>
      <c r="CU82" s="341"/>
      <c r="CV82" s="341"/>
      <c r="CW82" s="341"/>
      <c r="CX82" s="341"/>
      <c r="CY82" s="341"/>
      <c r="CZ82" s="341"/>
      <c r="DA82" s="341"/>
      <c r="DB82" s="341"/>
      <c r="DC82" s="341"/>
      <c r="DD82" s="341"/>
      <c r="DE82" s="341"/>
      <c r="DF82" s="341"/>
      <c r="DG82" s="341"/>
      <c r="DH82" s="341"/>
      <c r="DI82" s="341"/>
      <c r="DJ82" s="341"/>
      <c r="DK82" s="341"/>
      <c r="DL82" s="341"/>
      <c r="DM82" s="341"/>
      <c r="DN82" s="341"/>
      <c r="DO82" s="341"/>
      <c r="DP82" s="341"/>
      <c r="DQ82" s="341"/>
      <c r="DR82" s="341"/>
      <c r="DS82" s="341"/>
      <c r="DT82" s="341"/>
      <c r="DU82" s="341"/>
      <c r="DV82" s="341"/>
      <c r="DW82" s="341"/>
      <c r="DX82" s="341"/>
      <c r="DY82" s="341"/>
      <c r="DZ82" s="341"/>
      <c r="EA82" s="341"/>
      <c r="EB82" s="341"/>
      <c r="EC82" s="341"/>
      <c r="ED82" s="341"/>
      <c r="EE82" s="341"/>
      <c r="EF82" s="341"/>
      <c r="EG82" s="341"/>
      <c r="EH82" s="341"/>
      <c r="EI82" s="341"/>
      <c r="EJ82" s="341"/>
      <c r="EK82" s="341"/>
      <c r="EL82" s="341"/>
      <c r="EM82" s="341"/>
      <c r="EN82" s="341"/>
      <c r="EO82" s="341"/>
      <c r="EP82" s="341"/>
      <c r="EQ82" s="341"/>
      <c r="ER82" s="341"/>
      <c r="ES82" s="341"/>
      <c r="ET82" s="341"/>
      <c r="EU82" s="341"/>
      <c r="EV82" s="341"/>
      <c r="EW82" s="341"/>
    </row>
    <row r="83" spans="1:153" s="366" customFormat="1" ht="12.75" hidden="1">
      <c r="A83" s="347" t="s">
        <v>46</v>
      </c>
      <c r="B83" s="537"/>
      <c r="C83" s="538"/>
      <c r="D83" s="539"/>
      <c r="F83" s="533" t="s">
        <v>353</v>
      </c>
      <c r="G83" s="527"/>
      <c r="H83" s="527"/>
      <c r="I83" s="347"/>
      <c r="J83" s="347"/>
      <c r="K83" s="347"/>
      <c r="L83" s="347"/>
      <c r="M83" s="347"/>
      <c r="N83" s="347"/>
      <c r="O83" s="347"/>
      <c r="P83" s="347"/>
      <c r="Q83" s="347"/>
      <c r="R83" s="347"/>
      <c r="S83" s="347"/>
      <c r="T83" s="347"/>
      <c r="U83" s="347"/>
      <c r="V83" s="347"/>
      <c r="W83" s="347"/>
      <c r="X83" s="347"/>
      <c r="Y83" s="347"/>
      <c r="Z83" s="347"/>
      <c r="AA83" s="347"/>
      <c r="AB83" s="347"/>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341"/>
      <c r="CD83" s="341"/>
      <c r="CE83" s="341"/>
      <c r="CF83" s="341"/>
      <c r="CG83" s="341"/>
      <c r="CH83" s="341"/>
      <c r="CI83" s="341"/>
      <c r="CJ83" s="341"/>
      <c r="CK83" s="341"/>
      <c r="CL83" s="341"/>
      <c r="CM83" s="341"/>
      <c r="CN83" s="341"/>
      <c r="CO83" s="341"/>
      <c r="CP83" s="341"/>
      <c r="CQ83" s="341"/>
      <c r="CR83" s="341"/>
      <c r="CS83" s="341"/>
      <c r="CT83" s="341"/>
      <c r="CU83" s="341"/>
      <c r="CV83" s="341"/>
      <c r="CW83" s="341"/>
      <c r="CX83" s="341"/>
      <c r="CY83" s="341"/>
      <c r="CZ83" s="341"/>
      <c r="DA83" s="341"/>
      <c r="DB83" s="341"/>
      <c r="DC83" s="341"/>
      <c r="DD83" s="341"/>
      <c r="DE83" s="341"/>
      <c r="DF83" s="341"/>
      <c r="DG83" s="341"/>
      <c r="DH83" s="341"/>
      <c r="DI83" s="341"/>
      <c r="DJ83" s="341"/>
      <c r="DK83" s="341"/>
      <c r="DL83" s="341"/>
      <c r="DM83" s="341"/>
      <c r="DN83" s="341"/>
      <c r="DO83" s="341"/>
      <c r="DP83" s="341"/>
      <c r="DQ83" s="341"/>
      <c r="DR83" s="341"/>
      <c r="DS83" s="341"/>
      <c r="DT83" s="341"/>
      <c r="DU83" s="341"/>
      <c r="DV83" s="341"/>
      <c r="DW83" s="341"/>
      <c r="DX83" s="341"/>
      <c r="DY83" s="341"/>
      <c r="DZ83" s="341"/>
      <c r="EA83" s="341"/>
      <c r="EB83" s="341"/>
      <c r="EC83" s="341"/>
      <c r="ED83" s="341"/>
      <c r="EE83" s="341"/>
      <c r="EF83" s="341"/>
      <c r="EG83" s="341"/>
      <c r="EH83" s="341"/>
      <c r="EI83" s="341"/>
      <c r="EJ83" s="341"/>
      <c r="EK83" s="341"/>
      <c r="EL83" s="341"/>
      <c r="EM83" s="341"/>
      <c r="EN83" s="341"/>
      <c r="EO83" s="341"/>
      <c r="EP83" s="341"/>
      <c r="EQ83" s="341"/>
      <c r="ER83" s="341"/>
      <c r="ES83" s="341"/>
      <c r="ET83" s="341"/>
      <c r="EU83" s="341"/>
      <c r="EV83" s="341"/>
      <c r="EW83" s="341"/>
    </row>
    <row r="84" spans="1:153" s="366" customFormat="1" ht="12.75" hidden="1">
      <c r="A84" s="347" t="s">
        <v>47</v>
      </c>
      <c r="B84" s="404">
        <v>43466</v>
      </c>
      <c r="C84" s="418">
        <v>2.73</v>
      </c>
      <c r="D84" s="405">
        <v>2.73</v>
      </c>
      <c r="F84" s="347">
        <f>LOOKUP(B10,A55:A65,B55:B65)</f>
        <v>44621</v>
      </c>
      <c r="G84" s="347"/>
      <c r="H84" s="347"/>
      <c r="I84" s="347"/>
      <c r="J84" s="347"/>
      <c r="K84" s="347"/>
      <c r="L84" s="347"/>
      <c r="M84" s="347"/>
      <c r="N84" s="347"/>
      <c r="O84" s="347"/>
      <c r="P84" s="347"/>
      <c r="Q84" s="347"/>
      <c r="R84" s="347"/>
      <c r="S84" s="347"/>
      <c r="T84" s="347"/>
      <c r="U84" s="347"/>
      <c r="V84" s="347"/>
      <c r="W84" s="347"/>
      <c r="X84" s="347"/>
      <c r="Y84" s="347"/>
      <c r="Z84" s="347"/>
      <c r="AA84" s="347"/>
      <c r="AB84" s="347"/>
      <c r="AC84" s="341"/>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c r="BV84" s="341"/>
      <c r="BW84" s="341"/>
      <c r="BX84" s="341"/>
      <c r="BY84" s="341"/>
      <c r="BZ84" s="341"/>
      <c r="CA84" s="341"/>
      <c r="CB84" s="341"/>
      <c r="CC84" s="341"/>
      <c r="CD84" s="341"/>
      <c r="CE84" s="341"/>
      <c r="CF84" s="341"/>
      <c r="CG84" s="341"/>
      <c r="CH84" s="341"/>
      <c r="CI84" s="341"/>
      <c r="CJ84" s="341"/>
      <c r="CK84" s="341"/>
      <c r="CL84" s="341"/>
      <c r="CM84" s="341"/>
      <c r="CN84" s="341"/>
      <c r="CO84" s="341"/>
      <c r="CP84" s="341"/>
      <c r="CQ84" s="341"/>
      <c r="CR84" s="341"/>
      <c r="CS84" s="341"/>
      <c r="CT84" s="341"/>
      <c r="CU84" s="341"/>
      <c r="CV84" s="341"/>
      <c r="CW84" s="341"/>
      <c r="CX84" s="341"/>
      <c r="CY84" s="341"/>
      <c r="CZ84" s="341"/>
      <c r="DA84" s="341"/>
      <c r="DB84" s="341"/>
      <c r="DC84" s="341"/>
      <c r="DD84" s="341"/>
      <c r="DE84" s="341"/>
      <c r="DF84" s="341"/>
      <c r="DG84" s="341"/>
      <c r="DH84" s="341"/>
      <c r="DI84" s="341"/>
      <c r="DJ84" s="341"/>
      <c r="DK84" s="341"/>
      <c r="DL84" s="341"/>
      <c r="DM84" s="341"/>
      <c r="DN84" s="341"/>
      <c r="DO84" s="341"/>
      <c r="DP84" s="341"/>
      <c r="DQ84" s="341"/>
      <c r="DR84" s="341"/>
      <c r="DS84" s="341"/>
      <c r="DT84" s="341"/>
      <c r="DU84" s="341"/>
      <c r="DV84" s="341"/>
      <c r="DW84" s="341"/>
      <c r="DX84" s="341"/>
      <c r="DY84" s="341"/>
      <c r="DZ84" s="341"/>
      <c r="EA84" s="341"/>
      <c r="EB84" s="341"/>
      <c r="EC84" s="341"/>
      <c r="ED84" s="341"/>
      <c r="EE84" s="341"/>
      <c r="EF84" s="341"/>
      <c r="EG84" s="341"/>
      <c r="EH84" s="341"/>
      <c r="EI84" s="341"/>
      <c r="EJ84" s="341"/>
      <c r="EK84" s="341"/>
      <c r="EL84" s="341"/>
      <c r="EM84" s="341"/>
      <c r="EN84" s="341"/>
      <c r="EO84" s="341"/>
      <c r="EP84" s="341"/>
      <c r="EQ84" s="341"/>
      <c r="ER84" s="341"/>
      <c r="ES84" s="341"/>
      <c r="ET84" s="341"/>
      <c r="EU84" s="341"/>
      <c r="EV84" s="341"/>
      <c r="EW84" s="341"/>
    </row>
    <row r="85" spans="1:153" s="366" customFormat="1" ht="12.75" hidden="1">
      <c r="A85" s="347" t="s">
        <v>48</v>
      </c>
      <c r="B85" s="404">
        <v>43647</v>
      </c>
      <c r="C85" s="418">
        <v>7.28</v>
      </c>
      <c r="D85" s="405">
        <v>4.550000000000001</v>
      </c>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341"/>
      <c r="BT85" s="341"/>
      <c r="BU85" s="341"/>
      <c r="BV85" s="341"/>
      <c r="BW85" s="341"/>
      <c r="BX85" s="341"/>
      <c r="BY85" s="341"/>
      <c r="BZ85" s="341"/>
      <c r="CA85" s="341"/>
      <c r="CB85" s="341"/>
      <c r="CC85" s="341"/>
      <c r="CD85" s="341"/>
      <c r="CE85" s="341"/>
      <c r="CF85" s="341"/>
      <c r="CG85" s="341"/>
      <c r="CH85" s="341"/>
      <c r="CI85" s="341"/>
      <c r="CJ85" s="341"/>
      <c r="CK85" s="341"/>
      <c r="CL85" s="341"/>
      <c r="CM85" s="341"/>
      <c r="CN85" s="341"/>
      <c r="CO85" s="341"/>
      <c r="CP85" s="341"/>
      <c r="CQ85" s="341"/>
      <c r="CR85" s="341"/>
      <c r="CS85" s="341"/>
      <c r="CT85" s="341"/>
      <c r="CU85" s="341"/>
      <c r="CV85" s="341"/>
      <c r="CW85" s="341"/>
      <c r="CX85" s="341"/>
      <c r="CY85" s="341"/>
      <c r="CZ85" s="341"/>
      <c r="DA85" s="341"/>
      <c r="DB85" s="341"/>
      <c r="DC85" s="341"/>
      <c r="DD85" s="341"/>
      <c r="DE85" s="341"/>
      <c r="DF85" s="341"/>
      <c r="DG85" s="341"/>
      <c r="DH85" s="341"/>
      <c r="DI85" s="341"/>
      <c r="DJ85" s="341"/>
      <c r="DK85" s="341"/>
      <c r="DL85" s="341"/>
      <c r="DM85" s="341"/>
      <c r="DN85" s="341"/>
      <c r="DO85" s="341"/>
      <c r="DP85" s="341"/>
      <c r="DQ85" s="341"/>
      <c r="DR85" s="341"/>
      <c r="DS85" s="341"/>
      <c r="DT85" s="341"/>
      <c r="DU85" s="341"/>
      <c r="DV85" s="341"/>
      <c r="DW85" s="341"/>
      <c r="DX85" s="341"/>
      <c r="DY85" s="341"/>
      <c r="DZ85" s="341"/>
      <c r="EA85" s="341"/>
      <c r="EB85" s="341"/>
      <c r="EC85" s="341"/>
      <c r="ED85" s="341"/>
      <c r="EE85" s="341"/>
      <c r="EF85" s="341"/>
      <c r="EG85" s="341"/>
      <c r="EH85" s="341"/>
      <c r="EI85" s="341"/>
      <c r="EJ85" s="341"/>
      <c r="EK85" s="341"/>
      <c r="EL85" s="341"/>
      <c r="EM85" s="341"/>
      <c r="EN85" s="341"/>
      <c r="EO85" s="341"/>
      <c r="EP85" s="341"/>
      <c r="EQ85" s="341"/>
      <c r="ER85" s="341"/>
      <c r="ES85" s="341"/>
      <c r="ET85" s="341"/>
      <c r="EU85" s="341"/>
      <c r="EV85" s="341"/>
      <c r="EW85" s="341"/>
    </row>
    <row r="86" spans="1:153" s="366" customFormat="1" ht="12.75" hidden="1">
      <c r="A86" s="347" t="s">
        <v>9</v>
      </c>
      <c r="B86" s="404">
        <v>43831</v>
      </c>
      <c r="C86" s="418">
        <v>10.92</v>
      </c>
      <c r="D86" s="405">
        <v>3.6399999999999997</v>
      </c>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c r="BQ86" s="341"/>
      <c r="BR86" s="341"/>
      <c r="BS86" s="341"/>
      <c r="BT86" s="341"/>
      <c r="BU86" s="341"/>
      <c r="BV86" s="341"/>
      <c r="BW86" s="341"/>
      <c r="BX86" s="341"/>
      <c r="BY86" s="341"/>
      <c r="BZ86" s="341"/>
      <c r="CA86" s="341"/>
      <c r="CB86" s="341"/>
      <c r="CC86" s="341"/>
      <c r="CD86" s="341"/>
      <c r="CE86" s="341"/>
      <c r="CF86" s="341"/>
      <c r="CG86" s="341"/>
      <c r="CH86" s="341"/>
      <c r="CI86" s="341"/>
      <c r="CJ86" s="341"/>
      <c r="CK86" s="341"/>
      <c r="CL86" s="341"/>
      <c r="CM86" s="341"/>
      <c r="CN86" s="341"/>
      <c r="CO86" s="341"/>
      <c r="CP86" s="341"/>
      <c r="CQ86" s="341"/>
      <c r="CR86" s="341"/>
      <c r="CS86" s="341"/>
      <c r="CT86" s="341"/>
      <c r="CU86" s="341"/>
      <c r="CV86" s="341"/>
      <c r="CW86" s="341"/>
      <c r="CX86" s="341"/>
      <c r="CY86" s="341"/>
      <c r="CZ86" s="341"/>
      <c r="DA86" s="341"/>
      <c r="DB86" s="341"/>
      <c r="DC86" s="341"/>
      <c r="DD86" s="341"/>
      <c r="DE86" s="341"/>
      <c r="DF86" s="341"/>
      <c r="DG86" s="341"/>
      <c r="DH86" s="341"/>
      <c r="DI86" s="341"/>
      <c r="DJ86" s="341"/>
      <c r="DK86" s="341"/>
      <c r="DL86" s="341"/>
      <c r="DM86" s="341"/>
      <c r="DN86" s="341"/>
      <c r="DO86" s="341"/>
      <c r="DP86" s="341"/>
      <c r="DQ86" s="341"/>
      <c r="DR86" s="341"/>
      <c r="DS86" s="341"/>
      <c r="DT86" s="341"/>
      <c r="DU86" s="341"/>
      <c r="DV86" s="341"/>
      <c r="DW86" s="341"/>
      <c r="DX86" s="341"/>
      <c r="DY86" s="341"/>
      <c r="DZ86" s="341"/>
      <c r="EA86" s="341"/>
      <c r="EB86" s="341"/>
      <c r="EC86" s="341"/>
      <c r="ED86" s="341"/>
      <c r="EE86" s="341"/>
      <c r="EF86" s="341"/>
      <c r="EG86" s="341"/>
      <c r="EH86" s="341"/>
      <c r="EI86" s="341"/>
      <c r="EJ86" s="341"/>
      <c r="EK86" s="341"/>
      <c r="EL86" s="341"/>
      <c r="EM86" s="341"/>
      <c r="EN86" s="341"/>
      <c r="EO86" s="341"/>
      <c r="EP86" s="341"/>
      <c r="EQ86" s="341"/>
      <c r="ER86" s="341"/>
      <c r="ES86" s="341"/>
      <c r="ET86" s="341"/>
      <c r="EU86" s="341"/>
      <c r="EV86" s="341"/>
      <c r="EW86" s="341"/>
    </row>
    <row r="87" spans="1:153" s="366" customFormat="1" ht="12.75" hidden="1">
      <c r="A87" s="347" t="s">
        <v>11</v>
      </c>
      <c r="B87" s="404">
        <v>44013</v>
      </c>
      <c r="C87" s="418">
        <v>13.65</v>
      </c>
      <c r="D87" s="405">
        <v>2.7300000000000004</v>
      </c>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c r="BQ87" s="341"/>
      <c r="BR87" s="341"/>
      <c r="BS87" s="341"/>
      <c r="BT87" s="341"/>
      <c r="BU87" s="341"/>
      <c r="BV87" s="341"/>
      <c r="BW87" s="341"/>
      <c r="BX87" s="341"/>
      <c r="BY87" s="341"/>
      <c r="BZ87" s="341"/>
      <c r="CA87" s="341"/>
      <c r="CB87" s="341"/>
      <c r="CC87" s="341"/>
      <c r="CD87" s="341"/>
      <c r="CE87" s="341"/>
      <c r="CF87" s="341"/>
      <c r="CG87" s="341"/>
      <c r="CH87" s="341"/>
      <c r="CI87" s="341"/>
      <c r="CJ87" s="341"/>
      <c r="CK87" s="341"/>
      <c r="CL87" s="341"/>
      <c r="CM87" s="341"/>
      <c r="CN87" s="341"/>
      <c r="CO87" s="341"/>
      <c r="CP87" s="341"/>
      <c r="CQ87" s="341"/>
      <c r="CR87" s="341"/>
      <c r="CS87" s="341"/>
      <c r="CT87" s="341"/>
      <c r="CU87" s="341"/>
      <c r="CV87" s="341"/>
      <c r="CW87" s="341"/>
      <c r="CX87" s="341"/>
      <c r="CY87" s="341"/>
      <c r="CZ87" s="341"/>
      <c r="DA87" s="341"/>
      <c r="DB87" s="341"/>
      <c r="DC87" s="341"/>
      <c r="DD87" s="341"/>
      <c r="DE87" s="341"/>
      <c r="DF87" s="341"/>
      <c r="DG87" s="341"/>
      <c r="DH87" s="341"/>
      <c r="DI87" s="341"/>
      <c r="DJ87" s="341"/>
      <c r="DK87" s="341"/>
      <c r="DL87" s="341"/>
      <c r="DM87" s="341"/>
      <c r="DN87" s="341"/>
      <c r="DO87" s="341"/>
      <c r="DP87" s="341"/>
      <c r="DQ87" s="341"/>
      <c r="DR87" s="341"/>
      <c r="DS87" s="341"/>
      <c r="DT87" s="341"/>
      <c r="DU87" s="341"/>
      <c r="DV87" s="341"/>
      <c r="DW87" s="341"/>
      <c r="DX87" s="341"/>
      <c r="DY87" s="341"/>
      <c r="DZ87" s="341"/>
      <c r="EA87" s="341"/>
      <c r="EB87" s="341"/>
      <c r="EC87" s="341"/>
      <c r="ED87" s="341"/>
      <c r="EE87" s="341"/>
      <c r="EF87" s="341"/>
      <c r="EG87" s="341"/>
      <c r="EH87" s="341"/>
      <c r="EI87" s="341"/>
      <c r="EJ87" s="341"/>
      <c r="EK87" s="341"/>
      <c r="EL87" s="341"/>
      <c r="EM87" s="341"/>
      <c r="EN87" s="341"/>
      <c r="EO87" s="341"/>
      <c r="EP87" s="341"/>
      <c r="EQ87" s="341"/>
      <c r="ER87" s="341"/>
      <c r="ES87" s="341"/>
      <c r="ET87" s="341"/>
      <c r="EU87" s="341"/>
      <c r="EV87" s="341"/>
      <c r="EW87" s="341"/>
    </row>
    <row r="88" spans="1:153" s="366" customFormat="1" ht="12.75" hidden="1">
      <c r="A88" s="376"/>
      <c r="B88" s="404">
        <v>44197</v>
      </c>
      <c r="C88" s="423">
        <v>17.29</v>
      </c>
      <c r="D88" s="405">
        <v>3.639999999999999</v>
      </c>
      <c r="E88" s="366" t="s">
        <v>85</v>
      </c>
      <c r="F88" s="352"/>
      <c r="G88" s="352"/>
      <c r="H88" s="352"/>
      <c r="I88" s="352"/>
      <c r="J88" s="352"/>
      <c r="K88" s="352"/>
      <c r="L88" s="353"/>
      <c r="M88" s="353"/>
      <c r="N88" s="352"/>
      <c r="O88" s="352"/>
      <c r="P88" s="352"/>
      <c r="Q88" s="352"/>
      <c r="R88" s="352"/>
      <c r="S88" s="352"/>
      <c r="T88" s="353"/>
      <c r="U88" s="353"/>
      <c r="V88" s="353"/>
      <c r="W88" s="352"/>
      <c r="X88" s="352"/>
      <c r="Y88" s="352"/>
      <c r="Z88" s="352"/>
      <c r="AA88" s="352"/>
      <c r="AB88" s="352"/>
      <c r="AC88" s="353"/>
      <c r="AD88" s="352"/>
      <c r="AE88" s="352"/>
      <c r="AF88" s="352"/>
      <c r="AG88" s="352"/>
      <c r="AH88" s="352"/>
      <c r="AI88" s="352"/>
      <c r="AJ88" s="353"/>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c r="BP88" s="341"/>
      <c r="BQ88" s="341"/>
      <c r="BR88" s="341"/>
      <c r="BS88" s="341"/>
      <c r="BT88" s="341"/>
      <c r="BU88" s="341"/>
      <c r="BV88" s="341"/>
      <c r="BW88" s="341"/>
      <c r="BX88" s="341"/>
      <c r="BY88" s="341"/>
      <c r="BZ88" s="341"/>
      <c r="CA88" s="341"/>
      <c r="CB88" s="341"/>
      <c r="CC88" s="341"/>
      <c r="CD88" s="341"/>
      <c r="CE88" s="341"/>
      <c r="CF88" s="341"/>
      <c r="CG88" s="341"/>
      <c r="CH88" s="341"/>
      <c r="CI88" s="341"/>
      <c r="CJ88" s="341"/>
      <c r="CK88" s="341"/>
      <c r="CL88" s="341"/>
      <c r="CM88" s="341"/>
      <c r="CN88" s="341"/>
      <c r="CO88" s="341"/>
      <c r="CP88" s="341"/>
      <c r="CQ88" s="341"/>
      <c r="CR88" s="341"/>
      <c r="CS88" s="341"/>
      <c r="CT88" s="341"/>
      <c r="CU88" s="341"/>
      <c r="CV88" s="341"/>
      <c r="CW88" s="341"/>
      <c r="CX88" s="341"/>
      <c r="CY88" s="341"/>
      <c r="CZ88" s="341"/>
      <c r="DA88" s="341"/>
      <c r="DB88" s="341"/>
      <c r="DC88" s="341"/>
      <c r="DD88" s="341"/>
      <c r="DE88" s="341"/>
      <c r="DF88" s="341"/>
      <c r="DG88" s="341"/>
      <c r="DH88" s="341"/>
      <c r="DI88" s="341"/>
      <c r="DJ88" s="341"/>
      <c r="DK88" s="341"/>
      <c r="DL88" s="341"/>
      <c r="DM88" s="341"/>
      <c r="DN88" s="341"/>
      <c r="DO88" s="341"/>
      <c r="DP88" s="341"/>
      <c r="DQ88" s="341"/>
      <c r="DR88" s="341"/>
      <c r="DS88" s="341"/>
      <c r="DT88" s="341"/>
      <c r="DU88" s="341"/>
      <c r="DV88" s="341"/>
      <c r="DW88" s="341"/>
      <c r="DX88" s="341"/>
      <c r="DY88" s="341"/>
      <c r="DZ88" s="341"/>
      <c r="EA88" s="341"/>
      <c r="EB88" s="341"/>
      <c r="EC88" s="341"/>
      <c r="ED88" s="341"/>
      <c r="EE88" s="341"/>
      <c r="EF88" s="341"/>
      <c r="EG88" s="341"/>
      <c r="EH88" s="341"/>
      <c r="EI88" s="341"/>
      <c r="EJ88" s="341"/>
      <c r="EK88" s="341"/>
      <c r="EL88" s="341"/>
      <c r="EM88" s="341"/>
      <c r="EN88" s="341"/>
      <c r="EO88" s="341"/>
      <c r="EP88" s="341"/>
      <c r="EQ88" s="341"/>
      <c r="ER88" s="341"/>
      <c r="ES88" s="341"/>
      <c r="ET88" s="341"/>
      <c r="EU88" s="341"/>
      <c r="EV88" s="341"/>
      <c r="EW88" s="341"/>
    </row>
    <row r="89" spans="2:153" s="366" customFormat="1" ht="12.75" hidden="1">
      <c r="B89" s="404">
        <v>44378</v>
      </c>
      <c r="C89" s="423">
        <v>20.02</v>
      </c>
      <c r="D89" s="405">
        <v>2.7300000000000004</v>
      </c>
      <c r="E89" s="395"/>
      <c r="F89" s="352"/>
      <c r="G89" s="352"/>
      <c r="H89" s="352"/>
      <c r="I89" s="352"/>
      <c r="J89" s="352"/>
      <c r="K89" s="352"/>
      <c r="L89" s="353"/>
      <c r="M89" s="353"/>
      <c r="N89" s="352"/>
      <c r="O89" s="352"/>
      <c r="P89" s="352"/>
      <c r="Q89" s="352"/>
      <c r="R89" s="352"/>
      <c r="S89" s="352"/>
      <c r="T89" s="353"/>
      <c r="U89" s="353"/>
      <c r="V89" s="353"/>
      <c r="W89" s="352"/>
      <c r="X89" s="352"/>
      <c r="Y89" s="352"/>
      <c r="Z89" s="352"/>
      <c r="AA89" s="352"/>
      <c r="AB89" s="352"/>
      <c r="AC89" s="353"/>
      <c r="AD89" s="352"/>
      <c r="AE89" s="352"/>
      <c r="AF89" s="352"/>
      <c r="AG89" s="352"/>
      <c r="AH89" s="352"/>
      <c r="AI89" s="352"/>
      <c r="AJ89" s="353"/>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c r="BP89" s="341"/>
      <c r="BQ89" s="341"/>
      <c r="BR89" s="341"/>
      <c r="BS89" s="341"/>
      <c r="BT89" s="341"/>
      <c r="BU89" s="341"/>
      <c r="BV89" s="341"/>
      <c r="BW89" s="341"/>
      <c r="BX89" s="341"/>
      <c r="BY89" s="341"/>
      <c r="BZ89" s="341"/>
      <c r="CA89" s="341"/>
      <c r="CB89" s="341"/>
      <c r="CC89" s="341"/>
      <c r="CD89" s="341"/>
      <c r="CE89" s="341"/>
      <c r="CF89" s="341"/>
      <c r="CG89" s="341"/>
      <c r="CH89" s="341"/>
      <c r="CI89" s="341"/>
      <c r="CJ89" s="341"/>
      <c r="CK89" s="341"/>
      <c r="CL89" s="341"/>
      <c r="CM89" s="341"/>
      <c r="CN89" s="341"/>
      <c r="CO89" s="341"/>
      <c r="CP89" s="341"/>
      <c r="CQ89" s="341"/>
      <c r="CR89" s="341"/>
      <c r="CS89" s="341"/>
      <c r="CT89" s="341"/>
      <c r="CU89" s="341"/>
      <c r="CV89" s="341"/>
      <c r="CW89" s="341"/>
      <c r="CX89" s="341"/>
      <c r="CY89" s="341"/>
      <c r="CZ89" s="341"/>
      <c r="DA89" s="341"/>
      <c r="DB89" s="341"/>
      <c r="DC89" s="341"/>
      <c r="DD89" s="341"/>
      <c r="DE89" s="341"/>
      <c r="DF89" s="341"/>
      <c r="DG89" s="341"/>
      <c r="DH89" s="341"/>
      <c r="DI89" s="341"/>
      <c r="DJ89" s="341"/>
      <c r="DK89" s="341"/>
      <c r="DL89" s="341"/>
      <c r="DM89" s="341"/>
      <c r="DN89" s="341"/>
      <c r="DO89" s="341"/>
      <c r="DP89" s="341"/>
      <c r="DQ89" s="341"/>
      <c r="DR89" s="341"/>
      <c r="DS89" s="341"/>
      <c r="DT89" s="341"/>
      <c r="DU89" s="341"/>
      <c r="DV89" s="341"/>
      <c r="DW89" s="341"/>
      <c r="DX89" s="341"/>
      <c r="DY89" s="341"/>
      <c r="DZ89" s="341"/>
      <c r="EA89" s="341"/>
      <c r="EB89" s="341"/>
      <c r="EC89" s="341"/>
      <c r="ED89" s="341"/>
      <c r="EE89" s="341"/>
      <c r="EF89" s="341"/>
      <c r="EG89" s="341"/>
      <c r="EH89" s="341"/>
      <c r="EI89" s="341"/>
      <c r="EJ89" s="341"/>
      <c r="EK89" s="341"/>
      <c r="EL89" s="341"/>
      <c r="EM89" s="341"/>
      <c r="EN89" s="341"/>
      <c r="EO89" s="341"/>
      <c r="EP89" s="341"/>
      <c r="EQ89" s="341"/>
      <c r="ER89" s="341"/>
      <c r="ES89" s="341"/>
      <c r="ET89" s="341"/>
      <c r="EU89" s="341"/>
      <c r="EV89" s="341"/>
      <c r="EW89" s="341"/>
    </row>
    <row r="90" spans="1:153" s="366" customFormat="1" ht="12.75" hidden="1">
      <c r="A90" s="404" t="b">
        <f>IF(B84&gt;=B88,B84,IF(B85&gt;=B88,B85,IF(B86&gt;=B88,B86)))</f>
        <v>0</v>
      </c>
      <c r="B90" s="404">
        <v>43101</v>
      </c>
      <c r="C90" s="423">
        <v>27.248</v>
      </c>
      <c r="D90" s="405">
        <v>7.2280000000000015</v>
      </c>
      <c r="F90" s="352"/>
      <c r="G90" s="352"/>
      <c r="H90" s="352"/>
      <c r="I90" s="352"/>
      <c r="J90" s="352"/>
      <c r="K90" s="352"/>
      <c r="L90" s="353"/>
      <c r="M90" s="353"/>
      <c r="N90" s="347"/>
      <c r="O90" s="347"/>
      <c r="P90" s="347"/>
      <c r="Q90" s="347"/>
      <c r="R90" s="347"/>
      <c r="S90" s="347"/>
      <c r="T90" s="347"/>
      <c r="U90" s="347"/>
      <c r="V90" s="353"/>
      <c r="W90" s="352"/>
      <c r="X90" s="352"/>
      <c r="Y90" s="352"/>
      <c r="Z90" s="352"/>
      <c r="AA90" s="352"/>
      <c r="AB90" s="352"/>
      <c r="AC90" s="353"/>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c r="BQ90" s="341"/>
      <c r="BR90" s="341"/>
      <c r="BS90" s="341"/>
      <c r="BT90" s="341"/>
      <c r="BU90" s="341"/>
      <c r="BV90" s="341"/>
      <c r="BW90" s="341"/>
      <c r="BX90" s="341"/>
      <c r="BY90" s="341"/>
      <c r="BZ90" s="341"/>
      <c r="CA90" s="341"/>
      <c r="CB90" s="341"/>
      <c r="CC90" s="341"/>
      <c r="CD90" s="341"/>
      <c r="CE90" s="341"/>
      <c r="CF90" s="341"/>
      <c r="CG90" s="341"/>
      <c r="CH90" s="341"/>
      <c r="CI90" s="341"/>
      <c r="CJ90" s="341"/>
      <c r="CK90" s="341"/>
      <c r="CL90" s="341"/>
      <c r="CM90" s="341"/>
      <c r="CN90" s="341"/>
      <c r="CO90" s="341"/>
      <c r="CP90" s="341"/>
      <c r="CQ90" s="341"/>
      <c r="CR90" s="341"/>
      <c r="CS90" s="341"/>
      <c r="CT90" s="341"/>
      <c r="CU90" s="341"/>
      <c r="CV90" s="341"/>
      <c r="CW90" s="341"/>
      <c r="CX90" s="341"/>
      <c r="CY90" s="341"/>
      <c r="CZ90" s="341"/>
      <c r="DA90" s="341"/>
      <c r="DB90" s="341"/>
      <c r="DC90" s="341"/>
      <c r="DD90" s="341"/>
      <c r="DE90" s="341"/>
      <c r="DF90" s="341"/>
      <c r="DG90" s="341"/>
      <c r="DH90" s="341"/>
      <c r="DI90" s="341"/>
      <c r="DJ90" s="341"/>
      <c r="DK90" s="341"/>
      <c r="DL90" s="341"/>
      <c r="DM90" s="341"/>
      <c r="DN90" s="341"/>
      <c r="DO90" s="341"/>
      <c r="DP90" s="341"/>
      <c r="DQ90" s="341"/>
      <c r="DR90" s="341"/>
      <c r="DS90" s="341"/>
      <c r="DT90" s="341"/>
      <c r="DU90" s="341"/>
      <c r="DV90" s="341"/>
      <c r="DW90" s="341"/>
      <c r="DX90" s="341"/>
      <c r="DY90" s="341"/>
      <c r="DZ90" s="341"/>
      <c r="EA90" s="341"/>
      <c r="EB90" s="341"/>
      <c r="EC90" s="341"/>
      <c r="ED90" s="341"/>
      <c r="EE90" s="341"/>
      <c r="EF90" s="341"/>
      <c r="EG90" s="341"/>
      <c r="EH90" s="341"/>
      <c r="EI90" s="341"/>
      <c r="EJ90" s="341"/>
      <c r="EK90" s="341"/>
      <c r="EL90" s="341"/>
      <c r="EM90" s="341"/>
      <c r="EN90" s="341"/>
      <c r="EO90" s="341"/>
      <c r="EP90" s="341"/>
      <c r="EQ90" s="341"/>
      <c r="ER90" s="341"/>
      <c r="ES90" s="341"/>
      <c r="ET90" s="341"/>
      <c r="EU90" s="341"/>
      <c r="EV90" s="341"/>
      <c r="EW90" s="341"/>
    </row>
    <row r="91" spans="2:153" s="366" customFormat="1" ht="15" hidden="1">
      <c r="B91" s="404">
        <v>43282</v>
      </c>
      <c r="C91" s="423">
        <v>30.392</v>
      </c>
      <c r="D91" s="405">
        <v>3.1439999999999984</v>
      </c>
      <c r="E91" s="369">
        <f>DAY(B90)</f>
        <v>1</v>
      </c>
      <c r="F91" s="369">
        <f>MONTH(B90)</f>
        <v>1</v>
      </c>
      <c r="G91" s="369"/>
      <c r="H91" s="369">
        <f>YEAR(B90)</f>
        <v>2018</v>
      </c>
      <c r="I91" s="369" t="str">
        <f>IF(F91=2,"28",IF(F91=4,"30",IF(F91=6,"30",IF(F91=9,"30",IF(F91=11,"30","31")))))</f>
        <v>31</v>
      </c>
      <c r="J91" s="369">
        <f>YEAR(B90)</f>
        <v>2018</v>
      </c>
      <c r="K91" s="369">
        <f>MONTH(B90)</f>
        <v>1</v>
      </c>
      <c r="L91" s="369">
        <f>IF(F91&gt;2,IF(J91=2011,1,0),IF(J91=2012,1,0))</f>
        <v>0</v>
      </c>
      <c r="M91" s="369"/>
      <c r="N91" s="369"/>
      <c r="O91" s="369"/>
      <c r="P91" s="369"/>
      <c r="Q91" s="348">
        <f>IF(L91=1,B90+366,B90+365)</f>
        <v>43466</v>
      </c>
      <c r="R91" s="347"/>
      <c r="S91" s="347"/>
      <c r="T91" s="347"/>
      <c r="U91" s="347"/>
      <c r="V91" s="347"/>
      <c r="W91" s="347"/>
      <c r="X91" s="347"/>
      <c r="Y91" s="347"/>
      <c r="Z91" s="347"/>
      <c r="AA91" s="347"/>
      <c r="AB91" s="347"/>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c r="BQ91" s="341"/>
      <c r="BR91" s="341"/>
      <c r="BS91" s="341"/>
      <c r="BT91" s="341"/>
      <c r="BU91" s="341"/>
      <c r="BV91" s="341"/>
      <c r="BW91" s="341"/>
      <c r="BX91" s="341"/>
      <c r="BY91" s="341"/>
      <c r="BZ91" s="341"/>
      <c r="CA91" s="341"/>
      <c r="CB91" s="341"/>
      <c r="CC91" s="341"/>
      <c r="CD91" s="341"/>
      <c r="CE91" s="341"/>
      <c r="CF91" s="341"/>
      <c r="CG91" s="341"/>
      <c r="CH91" s="341"/>
      <c r="CI91" s="341"/>
      <c r="CJ91" s="341"/>
      <c r="CK91" s="341"/>
      <c r="CL91" s="341"/>
      <c r="CM91" s="341"/>
      <c r="CN91" s="341"/>
      <c r="CO91" s="341"/>
      <c r="CP91" s="341"/>
      <c r="CQ91" s="341"/>
      <c r="CR91" s="341"/>
      <c r="CS91" s="341"/>
      <c r="CT91" s="341"/>
      <c r="CU91" s="341"/>
      <c r="CV91" s="341"/>
      <c r="CW91" s="341"/>
      <c r="CX91" s="341"/>
      <c r="CY91" s="341"/>
      <c r="CZ91" s="341"/>
      <c r="DA91" s="341"/>
      <c r="DB91" s="341"/>
      <c r="DC91" s="341"/>
      <c r="DD91" s="341"/>
      <c r="DE91" s="341"/>
      <c r="DF91" s="341"/>
      <c r="DG91" s="341"/>
      <c r="DH91" s="341"/>
      <c r="DI91" s="341"/>
      <c r="DJ91" s="341"/>
      <c r="DK91" s="341"/>
      <c r="DL91" s="341"/>
      <c r="DM91" s="341"/>
      <c r="DN91" s="341"/>
      <c r="DO91" s="341"/>
      <c r="DP91" s="341"/>
      <c r="DQ91" s="341"/>
      <c r="DR91" s="341"/>
      <c r="DS91" s="341"/>
      <c r="DT91" s="341"/>
      <c r="DU91" s="341"/>
      <c r="DV91" s="341"/>
      <c r="DW91" s="341"/>
      <c r="DX91" s="341"/>
      <c r="DY91" s="341"/>
      <c r="DZ91" s="341"/>
      <c r="EA91" s="341"/>
      <c r="EB91" s="341"/>
      <c r="EC91" s="341"/>
      <c r="ED91" s="341"/>
      <c r="EE91" s="341"/>
      <c r="EF91" s="341"/>
      <c r="EG91" s="341"/>
      <c r="EH91" s="341"/>
      <c r="EI91" s="341"/>
      <c r="EJ91" s="341"/>
      <c r="EK91" s="341"/>
      <c r="EL91" s="341"/>
      <c r="EM91" s="341"/>
      <c r="EN91" s="341"/>
      <c r="EO91" s="341"/>
      <c r="EP91" s="341"/>
      <c r="EQ91" s="341"/>
      <c r="ER91" s="341"/>
      <c r="ES91" s="341"/>
      <c r="ET91" s="341"/>
      <c r="EU91" s="341"/>
      <c r="EV91" s="341"/>
      <c r="EW91" s="341"/>
    </row>
    <row r="92" spans="2:153" s="366" customFormat="1" ht="15" hidden="1">
      <c r="B92" s="404">
        <v>43466</v>
      </c>
      <c r="C92" s="423">
        <v>33.536</v>
      </c>
      <c r="D92" s="405">
        <v>3.144000000000002</v>
      </c>
      <c r="E92" s="369">
        <f>DAY(B91)</f>
        <v>1</v>
      </c>
      <c r="F92" s="369">
        <f>MONTH(B91)</f>
        <v>7</v>
      </c>
      <c r="G92" s="369"/>
      <c r="H92" s="369">
        <f>YEAR(B91)</f>
        <v>2018</v>
      </c>
      <c r="I92" s="369" t="str">
        <f>IF(F92=2,"28",IF(F92=4,"30",IF(F92=6,"30",IF(F92=9,"30",IF(F92=11,"30","31")))))</f>
        <v>31</v>
      </c>
      <c r="J92" s="369">
        <f>YEAR(B91)</f>
        <v>2018</v>
      </c>
      <c r="K92" s="369">
        <f>MONTH(B91)</f>
        <v>7</v>
      </c>
      <c r="L92" s="369">
        <f>IF(F92&gt;2,IF(J92=2011,1,0),IF(J92=2012,1,0))</f>
        <v>0</v>
      </c>
      <c r="M92" s="369"/>
      <c r="N92" s="369"/>
      <c r="O92" s="369"/>
      <c r="P92" s="369"/>
      <c r="Q92" s="348">
        <f>IF(L92=1,B91+366,B91+365)</f>
        <v>43647</v>
      </c>
      <c r="R92" s="347"/>
      <c r="S92" s="347"/>
      <c r="T92" s="347"/>
      <c r="U92" s="347"/>
      <c r="V92" s="347"/>
      <c r="W92" s="347"/>
      <c r="X92" s="347"/>
      <c r="Y92" s="347"/>
      <c r="Z92" s="347"/>
      <c r="AA92" s="347"/>
      <c r="AB92" s="347"/>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c r="AZ92" s="341"/>
      <c r="BA92" s="341"/>
      <c r="BB92" s="341"/>
      <c r="BC92" s="341"/>
      <c r="BD92" s="341"/>
      <c r="BE92" s="341"/>
      <c r="BF92" s="341"/>
      <c r="BG92" s="341"/>
      <c r="BH92" s="341"/>
      <c r="BI92" s="341"/>
      <c r="BJ92" s="341"/>
      <c r="BK92" s="341"/>
      <c r="BL92" s="341"/>
      <c r="BM92" s="341"/>
      <c r="BN92" s="341"/>
      <c r="BO92" s="341"/>
      <c r="BP92" s="341"/>
      <c r="BQ92" s="341"/>
      <c r="BR92" s="341"/>
      <c r="BS92" s="341"/>
      <c r="BT92" s="341"/>
      <c r="BU92" s="341"/>
      <c r="BV92" s="341"/>
      <c r="BW92" s="341"/>
      <c r="BX92" s="341"/>
      <c r="BY92" s="341"/>
      <c r="BZ92" s="341"/>
      <c r="CA92" s="341"/>
      <c r="CB92" s="341"/>
      <c r="CC92" s="341"/>
      <c r="CD92" s="341"/>
      <c r="CE92" s="341"/>
      <c r="CF92" s="341"/>
      <c r="CG92" s="341"/>
      <c r="CH92" s="341"/>
      <c r="CI92" s="341"/>
      <c r="CJ92" s="341"/>
      <c r="CK92" s="341"/>
      <c r="CL92" s="341"/>
      <c r="CM92" s="341"/>
      <c r="CN92" s="341"/>
      <c r="CO92" s="341"/>
      <c r="CP92" s="341"/>
      <c r="CQ92" s="341"/>
      <c r="CR92" s="341"/>
      <c r="CS92" s="341"/>
      <c r="CT92" s="341"/>
      <c r="CU92" s="341"/>
      <c r="CV92" s="341"/>
      <c r="CW92" s="341"/>
      <c r="CX92" s="341"/>
      <c r="CY92" s="341"/>
      <c r="CZ92" s="341"/>
      <c r="DA92" s="341"/>
      <c r="DB92" s="341"/>
      <c r="DC92" s="341"/>
      <c r="DD92" s="341"/>
      <c r="DE92" s="341"/>
      <c r="DF92" s="341"/>
      <c r="DG92" s="341"/>
      <c r="DH92" s="341"/>
      <c r="DI92" s="341"/>
      <c r="DJ92" s="341"/>
      <c r="DK92" s="341"/>
      <c r="DL92" s="341"/>
      <c r="DM92" s="341"/>
      <c r="DN92" s="341"/>
      <c r="DO92" s="341"/>
      <c r="DP92" s="341"/>
      <c r="DQ92" s="341"/>
      <c r="DR92" s="341"/>
      <c r="DS92" s="341"/>
      <c r="DT92" s="341"/>
      <c r="DU92" s="341"/>
      <c r="DV92" s="341"/>
      <c r="DW92" s="341"/>
      <c r="DX92" s="341"/>
      <c r="DY92" s="341"/>
      <c r="DZ92" s="341"/>
      <c r="EA92" s="341"/>
      <c r="EB92" s="341"/>
      <c r="EC92" s="341"/>
      <c r="ED92" s="341"/>
      <c r="EE92" s="341"/>
      <c r="EF92" s="341"/>
      <c r="EG92" s="341"/>
      <c r="EH92" s="341"/>
      <c r="EI92" s="341"/>
      <c r="EJ92" s="341"/>
      <c r="EK92" s="341"/>
      <c r="EL92" s="341"/>
      <c r="EM92" s="341"/>
      <c r="EN92" s="341"/>
      <c r="EO92" s="341"/>
      <c r="EP92" s="341"/>
      <c r="EQ92" s="341"/>
      <c r="ER92" s="341"/>
      <c r="ES92" s="341"/>
      <c r="ET92" s="341"/>
      <c r="EU92" s="341"/>
      <c r="EV92" s="341"/>
      <c r="EW92" s="341"/>
    </row>
    <row r="93" spans="1:153" s="366" customFormat="1" ht="12.75" hidden="1">
      <c r="A93" s="407"/>
      <c r="B93" s="382">
        <f>IF(B84&gt;=E21,B84,IF(B85&gt;=E21,B85,B86))</f>
        <v>43831</v>
      </c>
      <c r="C93" s="424">
        <f>IF(B90&gt;=E21,B90,IF(B91&gt;=E21,B91,B92))</f>
        <v>43466</v>
      </c>
      <c r="D93" s="360" t="s">
        <v>90</v>
      </c>
      <c r="E93" s="360">
        <f>D82</f>
        <v>0</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1"/>
      <c r="BN93" s="341"/>
      <c r="BO93" s="341"/>
      <c r="BP93" s="341"/>
      <c r="BQ93" s="341"/>
      <c r="BR93" s="341"/>
      <c r="BS93" s="341"/>
      <c r="BT93" s="341"/>
      <c r="BU93" s="341"/>
      <c r="BV93" s="341"/>
      <c r="BW93" s="341"/>
      <c r="BX93" s="341"/>
      <c r="BY93" s="341"/>
      <c r="BZ93" s="341"/>
      <c r="CA93" s="341"/>
      <c r="CB93" s="341"/>
      <c r="CC93" s="341"/>
      <c r="CD93" s="341"/>
      <c r="CE93" s="341"/>
      <c r="CF93" s="341"/>
      <c r="CG93" s="341"/>
      <c r="CH93" s="341"/>
      <c r="CI93" s="341"/>
      <c r="CJ93" s="341"/>
      <c r="CK93" s="341"/>
      <c r="CL93" s="341"/>
      <c r="CM93" s="341"/>
      <c r="CN93" s="341"/>
      <c r="CO93" s="341"/>
      <c r="CP93" s="341"/>
      <c r="CQ93" s="341"/>
      <c r="CR93" s="341"/>
      <c r="CS93" s="341"/>
      <c r="CT93" s="341"/>
      <c r="CU93" s="341"/>
      <c r="CV93" s="341"/>
      <c r="CW93" s="341"/>
      <c r="CX93" s="341"/>
      <c r="CY93" s="341"/>
      <c r="CZ93" s="341"/>
      <c r="DA93" s="341"/>
      <c r="DB93" s="341"/>
      <c r="DC93" s="341"/>
      <c r="DD93" s="341"/>
      <c r="DE93" s="341"/>
      <c r="DF93" s="341"/>
      <c r="DG93" s="341"/>
      <c r="DH93" s="341"/>
      <c r="DI93" s="341"/>
      <c r="DJ93" s="341"/>
      <c r="DK93" s="341"/>
      <c r="DL93" s="341"/>
      <c r="DM93" s="341"/>
      <c r="DN93" s="341"/>
      <c r="DO93" s="341"/>
      <c r="DP93" s="341"/>
      <c r="DQ93" s="341"/>
      <c r="DR93" s="341"/>
      <c r="DS93" s="341"/>
      <c r="DT93" s="341"/>
      <c r="DU93" s="341"/>
      <c r="DV93" s="341"/>
      <c r="DW93" s="341"/>
      <c r="DX93" s="341"/>
      <c r="DY93" s="341"/>
      <c r="DZ93" s="341"/>
      <c r="EA93" s="341"/>
      <c r="EB93" s="341"/>
      <c r="EC93" s="341"/>
      <c r="ED93" s="341"/>
      <c r="EE93" s="341"/>
      <c r="EF93" s="341"/>
      <c r="EG93" s="341"/>
      <c r="EH93" s="341"/>
      <c r="EI93" s="341"/>
      <c r="EJ93" s="341"/>
      <c r="EK93" s="341"/>
      <c r="EL93" s="341"/>
      <c r="EM93" s="341"/>
      <c r="EN93" s="341"/>
      <c r="EO93" s="341"/>
      <c r="EP93" s="341"/>
      <c r="EQ93" s="341"/>
      <c r="ER93" s="341"/>
      <c r="ES93" s="341"/>
      <c r="ET93" s="341"/>
      <c r="EU93" s="341"/>
      <c r="EV93" s="341"/>
      <c r="EW93" s="341"/>
    </row>
    <row r="94" spans="1:153" s="366" customFormat="1" ht="12.75" hidden="1">
      <c r="A94" s="376"/>
      <c r="B94" s="377" t="s">
        <v>88</v>
      </c>
      <c r="C94" s="396">
        <f>B83</f>
        <v>0</v>
      </c>
      <c r="D94" s="397">
        <f>IF(C94&gt;=B86,C86,IF(C94&gt;=B85,C85,IF(C94&gt;=B84,C84,C83)))</f>
        <v>0</v>
      </c>
      <c r="E94" s="366">
        <f>IF(C94&gt;=B86,D86,IF(C94&gt;=B85,D85,IF(C94&gt;=B84,D84,D83)))</f>
        <v>0</v>
      </c>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1"/>
      <c r="BV94" s="341"/>
      <c r="BW94" s="341"/>
      <c r="BX94" s="341"/>
      <c r="BY94" s="341"/>
      <c r="BZ94" s="341"/>
      <c r="CA94" s="341"/>
      <c r="CB94" s="341"/>
      <c r="CC94" s="341"/>
      <c r="CD94" s="341"/>
      <c r="CE94" s="341"/>
      <c r="CF94" s="341"/>
      <c r="CG94" s="341"/>
      <c r="CH94" s="341"/>
      <c r="CI94" s="341"/>
      <c r="CJ94" s="341"/>
      <c r="CK94" s="341"/>
      <c r="CL94" s="341"/>
      <c r="CM94" s="341"/>
      <c r="CN94" s="341"/>
      <c r="CO94" s="341"/>
      <c r="CP94" s="341"/>
      <c r="CQ94" s="341"/>
      <c r="CR94" s="341"/>
      <c r="CS94" s="341"/>
      <c r="CT94" s="341"/>
      <c r="CU94" s="341"/>
      <c r="CV94" s="341"/>
      <c r="CW94" s="341"/>
      <c r="CX94" s="341"/>
      <c r="CY94" s="341"/>
      <c r="CZ94" s="341"/>
      <c r="DA94" s="341"/>
      <c r="DB94" s="341"/>
      <c r="DC94" s="341"/>
      <c r="DD94" s="341"/>
      <c r="DE94" s="341"/>
      <c r="DF94" s="341"/>
      <c r="DG94" s="341"/>
      <c r="DH94" s="341"/>
      <c r="DI94" s="341"/>
      <c r="DJ94" s="341"/>
      <c r="DK94" s="341"/>
      <c r="DL94" s="341"/>
      <c r="DM94" s="341"/>
      <c r="DN94" s="341"/>
      <c r="DO94" s="341"/>
      <c r="DP94" s="341"/>
      <c r="DQ94" s="341"/>
      <c r="DR94" s="341"/>
      <c r="DS94" s="341"/>
      <c r="DT94" s="341"/>
      <c r="DU94" s="341"/>
      <c r="DV94" s="341"/>
      <c r="DW94" s="341"/>
      <c r="DX94" s="341"/>
      <c r="DY94" s="341"/>
      <c r="DZ94" s="341"/>
      <c r="EA94" s="341"/>
      <c r="EB94" s="341"/>
      <c r="EC94" s="341"/>
      <c r="ED94" s="341"/>
      <c r="EE94" s="341"/>
      <c r="EF94" s="341"/>
      <c r="EG94" s="341"/>
      <c r="EH94" s="341"/>
      <c r="EI94" s="341"/>
      <c r="EJ94" s="341"/>
      <c r="EK94" s="341"/>
      <c r="EL94" s="341"/>
      <c r="EM94" s="341"/>
      <c r="EN94" s="341"/>
      <c r="EO94" s="341"/>
      <c r="EP94" s="341"/>
      <c r="EQ94" s="341"/>
      <c r="ER94" s="341"/>
      <c r="ES94" s="341"/>
      <c r="ET94" s="341"/>
      <c r="EU94" s="341"/>
      <c r="EV94" s="341"/>
      <c r="EW94" s="341"/>
    </row>
    <row r="95" spans="1:153" s="366" customFormat="1" ht="12.75" hidden="1">
      <c r="A95" s="379" t="s">
        <v>70</v>
      </c>
      <c r="B95" s="377" t="s">
        <v>89</v>
      </c>
      <c r="C95" s="396">
        <f>B83</f>
        <v>0</v>
      </c>
      <c r="D95" s="360">
        <f>IF(C95&gt;=B92,C92,IF(C95&gt;=B90,C90,IF(C95&gt;=B89,C89,C88)))</f>
        <v>17.29</v>
      </c>
      <c r="E95" s="366">
        <f>IF(C95&gt;=B92,D92,IF(C95&gt;=B90,D90,IF(C95&gt;=B89,D89,D88)))</f>
        <v>3.639999999999999</v>
      </c>
      <c r="F95" s="366" t="s">
        <v>71</v>
      </c>
      <c r="G95" s="347"/>
      <c r="H95" s="347"/>
      <c r="I95" s="347"/>
      <c r="J95" s="347"/>
      <c r="K95" s="347"/>
      <c r="L95" s="347"/>
      <c r="M95" s="347"/>
      <c r="N95" s="347"/>
      <c r="O95" s="347"/>
      <c r="P95" s="347"/>
      <c r="Q95" s="347"/>
      <c r="R95" s="347"/>
      <c r="S95" s="347"/>
      <c r="T95" s="347"/>
      <c r="U95" s="347"/>
      <c r="V95" s="347"/>
      <c r="W95" s="347"/>
      <c r="X95" s="347"/>
      <c r="Y95" s="347"/>
      <c r="Z95" s="347"/>
      <c r="AA95" s="347"/>
      <c r="AB95" s="347"/>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c r="BS95" s="341"/>
      <c r="BT95" s="341"/>
      <c r="BU95" s="341"/>
      <c r="BV95" s="341"/>
      <c r="BW95" s="341"/>
      <c r="BX95" s="341"/>
      <c r="BY95" s="341"/>
      <c r="BZ95" s="341"/>
      <c r="CA95" s="341"/>
      <c r="CB95" s="341"/>
      <c r="CC95" s="341"/>
      <c r="CD95" s="341"/>
      <c r="CE95" s="341"/>
      <c r="CF95" s="341"/>
      <c r="CG95" s="341"/>
      <c r="CH95" s="341"/>
      <c r="CI95" s="341"/>
      <c r="CJ95" s="341"/>
      <c r="CK95" s="341"/>
      <c r="CL95" s="341"/>
      <c r="CM95" s="341"/>
      <c r="CN95" s="341"/>
      <c r="CO95" s="341"/>
      <c r="CP95" s="341"/>
      <c r="CQ95" s="341"/>
      <c r="CR95" s="341"/>
      <c r="CS95" s="341"/>
      <c r="CT95" s="341"/>
      <c r="CU95" s="341"/>
      <c r="CV95" s="341"/>
      <c r="CW95" s="341"/>
      <c r="CX95" s="341"/>
      <c r="CY95" s="341"/>
      <c r="CZ95" s="341"/>
      <c r="DA95" s="341"/>
      <c r="DB95" s="341"/>
      <c r="DC95" s="341"/>
      <c r="DD95" s="341"/>
      <c r="DE95" s="341"/>
      <c r="DF95" s="341"/>
      <c r="DG95" s="341"/>
      <c r="DH95" s="341"/>
      <c r="DI95" s="341"/>
      <c r="DJ95" s="341"/>
      <c r="DK95" s="341"/>
      <c r="DL95" s="341"/>
      <c r="DM95" s="341"/>
      <c r="DN95" s="341"/>
      <c r="DO95" s="341"/>
      <c r="DP95" s="341"/>
      <c r="DQ95" s="341"/>
      <c r="DR95" s="341"/>
      <c r="DS95" s="341"/>
      <c r="DT95" s="341"/>
      <c r="DU95" s="341"/>
      <c r="DV95" s="341"/>
      <c r="DW95" s="341"/>
      <c r="DX95" s="341"/>
      <c r="DY95" s="341"/>
      <c r="DZ95" s="341"/>
      <c r="EA95" s="341"/>
      <c r="EB95" s="341"/>
      <c r="EC95" s="341"/>
      <c r="ED95" s="341"/>
      <c r="EE95" s="341"/>
      <c r="EF95" s="341"/>
      <c r="EG95" s="341"/>
      <c r="EH95" s="341"/>
      <c r="EI95" s="341"/>
      <c r="EJ95" s="341"/>
      <c r="EK95" s="341"/>
      <c r="EL95" s="341"/>
      <c r="EM95" s="341"/>
      <c r="EN95" s="341"/>
      <c r="EO95" s="341"/>
      <c r="EP95" s="341"/>
      <c r="EQ95" s="341"/>
      <c r="ER95" s="341"/>
      <c r="ES95" s="341"/>
      <c r="ET95" s="341"/>
      <c r="EU95" s="341"/>
      <c r="EV95" s="341"/>
      <c r="EW95" s="341"/>
    </row>
    <row r="96" spans="1:152" s="366" customFormat="1" ht="15" hidden="1">
      <c r="A96" s="398">
        <f>E13</f>
        <v>44257</v>
      </c>
      <c r="B96" s="399" t="s">
        <v>67</v>
      </c>
      <c r="C96" s="360">
        <f>B21</f>
        <v>12</v>
      </c>
      <c r="D96" s="427"/>
      <c r="E96" s="371"/>
      <c r="F96" s="371"/>
      <c r="G96" s="371"/>
      <c r="H96" s="429" t="s">
        <v>91</v>
      </c>
      <c r="I96" s="430" t="s">
        <v>92</v>
      </c>
      <c r="J96" s="429"/>
      <c r="K96" s="371"/>
      <c r="L96" s="371"/>
      <c r="M96" s="371"/>
      <c r="N96" s="347"/>
      <c r="O96" s="527"/>
      <c r="P96" s="527"/>
      <c r="Q96" s="527"/>
      <c r="R96" s="527"/>
      <c r="S96" s="527"/>
      <c r="T96" s="527"/>
      <c r="U96" s="347" t="s">
        <v>58</v>
      </c>
      <c r="V96" s="347"/>
      <c r="W96" s="347"/>
      <c r="X96" s="347"/>
      <c r="Y96" s="347"/>
      <c r="Z96" s="347"/>
      <c r="AA96" s="347"/>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c r="BG96" s="341"/>
      <c r="BH96" s="341"/>
      <c r="BI96" s="341"/>
      <c r="BJ96" s="341"/>
      <c r="BK96" s="341"/>
      <c r="BL96" s="341"/>
      <c r="BM96" s="341"/>
      <c r="BN96" s="341"/>
      <c r="BO96" s="341"/>
      <c r="BP96" s="341"/>
      <c r="BQ96" s="341"/>
      <c r="BR96" s="341"/>
      <c r="BS96" s="341"/>
      <c r="BT96" s="341"/>
      <c r="BU96" s="341"/>
      <c r="BV96" s="341"/>
      <c r="BW96" s="341"/>
      <c r="BX96" s="341"/>
      <c r="BY96" s="341"/>
      <c r="BZ96" s="341"/>
      <c r="CA96" s="341"/>
      <c r="CB96" s="341"/>
      <c r="CC96" s="341"/>
      <c r="CD96" s="341"/>
      <c r="CE96" s="341"/>
      <c r="CF96" s="341"/>
      <c r="CG96" s="341"/>
      <c r="CH96" s="341"/>
      <c r="CI96" s="341"/>
      <c r="CJ96" s="341"/>
      <c r="CK96" s="341"/>
      <c r="CL96" s="341"/>
      <c r="CM96" s="341"/>
      <c r="CN96" s="341"/>
      <c r="CO96" s="341"/>
      <c r="CP96" s="341"/>
      <c r="CQ96" s="341"/>
      <c r="CR96" s="341"/>
      <c r="CS96" s="341"/>
      <c r="CT96" s="341"/>
      <c r="CU96" s="341"/>
      <c r="CV96" s="341"/>
      <c r="CW96" s="341"/>
      <c r="CX96" s="341"/>
      <c r="CY96" s="341"/>
      <c r="CZ96" s="341"/>
      <c r="DA96" s="341"/>
      <c r="DB96" s="341"/>
      <c r="DC96" s="341"/>
      <c r="DD96" s="341"/>
      <c r="DE96" s="341"/>
      <c r="DF96" s="341"/>
      <c r="DG96" s="341"/>
      <c r="DH96" s="341"/>
      <c r="DI96" s="341"/>
      <c r="DJ96" s="341"/>
      <c r="DK96" s="341"/>
      <c r="DL96" s="341"/>
      <c r="DM96" s="341"/>
      <c r="DN96" s="341"/>
      <c r="DO96" s="341"/>
      <c r="DP96" s="341"/>
      <c r="DQ96" s="341"/>
      <c r="DR96" s="341"/>
      <c r="DS96" s="341"/>
      <c r="DT96" s="341"/>
      <c r="DU96" s="341"/>
      <c r="DV96" s="341"/>
      <c r="DW96" s="341"/>
      <c r="DX96" s="341"/>
      <c r="DY96" s="341"/>
      <c r="DZ96" s="341"/>
      <c r="EA96" s="341"/>
      <c r="EB96" s="341"/>
      <c r="EC96" s="341"/>
      <c r="ED96" s="341"/>
      <c r="EE96" s="341"/>
      <c r="EF96" s="341"/>
      <c r="EG96" s="341"/>
      <c r="EH96" s="341"/>
      <c r="EI96" s="341"/>
      <c r="EJ96" s="341"/>
      <c r="EK96" s="341"/>
      <c r="EL96" s="341"/>
      <c r="EM96" s="341"/>
      <c r="EN96" s="341"/>
      <c r="EO96" s="341"/>
      <c r="EP96" s="341"/>
      <c r="EQ96" s="341"/>
      <c r="ER96" s="341"/>
      <c r="ES96" s="341"/>
      <c r="ET96" s="341"/>
      <c r="EU96" s="341"/>
      <c r="EV96" s="341"/>
    </row>
    <row r="97" spans="1:153" s="366" customFormat="1" ht="15" hidden="1">
      <c r="A97" s="400">
        <f>E13</f>
        <v>44257</v>
      </c>
      <c r="B97" s="399" t="s">
        <v>354</v>
      </c>
      <c r="C97" s="360">
        <f>C96</f>
        <v>12</v>
      </c>
      <c r="D97" s="396">
        <f>A97</f>
        <v>44257</v>
      </c>
      <c r="E97" s="428">
        <v>1</v>
      </c>
      <c r="F97" s="371">
        <f aca="true" t="shared" si="1" ref="F97:F102">SMALL($D$97:$D$102,E97)</f>
        <v>44257</v>
      </c>
      <c r="G97" s="371"/>
      <c r="H97" s="426">
        <f>LOOKUP(F97,$B$66:$B$69,$A$66:$A$69)</f>
        <v>80910</v>
      </c>
      <c r="I97" s="426">
        <f>LOOKUP(F97,$B$76:$B$79,$C$76:$C$79)</f>
        <v>17.29</v>
      </c>
      <c r="J97" s="371"/>
      <c r="K97" s="371"/>
      <c r="L97" s="371"/>
      <c r="P97" s="372"/>
      <c r="R97" s="347"/>
      <c r="S97" s="347"/>
      <c r="T97" s="347"/>
      <c r="U97" s="347" t="e">
        <f>IF(#REF!&gt;=#REF!,#REF!,IF(#REF!&gt;=$E$98,$C$98,$C$96))</f>
        <v>#REF!</v>
      </c>
      <c r="V97" s="347"/>
      <c r="W97" s="347"/>
      <c r="X97" s="347"/>
      <c r="Y97" s="347"/>
      <c r="Z97" s="347"/>
      <c r="AA97" s="347"/>
      <c r="AB97" s="347"/>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1"/>
      <c r="BV97" s="341"/>
      <c r="BW97" s="341"/>
      <c r="BX97" s="341"/>
      <c r="BY97" s="341"/>
      <c r="BZ97" s="341"/>
      <c r="CA97" s="341"/>
      <c r="CB97" s="341"/>
      <c r="CC97" s="341"/>
      <c r="CD97" s="341"/>
      <c r="CE97" s="341"/>
      <c r="CF97" s="341"/>
      <c r="CG97" s="341"/>
      <c r="CH97" s="341"/>
      <c r="CI97" s="341"/>
      <c r="CJ97" s="341"/>
      <c r="CK97" s="341"/>
      <c r="CL97" s="341"/>
      <c r="CM97" s="341"/>
      <c r="CN97" s="341"/>
      <c r="CO97" s="341"/>
      <c r="CP97" s="341"/>
      <c r="CQ97" s="341"/>
      <c r="CR97" s="341"/>
      <c r="CS97" s="341"/>
      <c r="CT97" s="341"/>
      <c r="CU97" s="341"/>
      <c r="CV97" s="341"/>
      <c r="CW97" s="341"/>
      <c r="CX97" s="341"/>
      <c r="CY97" s="341"/>
      <c r="CZ97" s="341"/>
      <c r="DA97" s="341"/>
      <c r="DB97" s="341"/>
      <c r="DC97" s="341"/>
      <c r="DD97" s="341"/>
      <c r="DE97" s="341"/>
      <c r="DF97" s="341"/>
      <c r="DG97" s="341"/>
      <c r="DH97" s="341"/>
      <c r="DI97" s="341"/>
      <c r="DJ97" s="341"/>
      <c r="DK97" s="341"/>
      <c r="DL97" s="341"/>
      <c r="DM97" s="341"/>
      <c r="DN97" s="341"/>
      <c r="DO97" s="341"/>
      <c r="DP97" s="341"/>
      <c r="DQ97" s="341"/>
      <c r="DR97" s="341"/>
      <c r="DS97" s="341"/>
      <c r="DT97" s="341"/>
      <c r="DU97" s="341"/>
      <c r="DV97" s="341"/>
      <c r="DW97" s="341"/>
      <c r="DX97" s="341"/>
      <c r="DY97" s="341"/>
      <c r="DZ97" s="341"/>
      <c r="EA97" s="341"/>
      <c r="EB97" s="341"/>
      <c r="EC97" s="341"/>
      <c r="ED97" s="341"/>
      <c r="EE97" s="341"/>
      <c r="EF97" s="341"/>
      <c r="EG97" s="341"/>
      <c r="EH97" s="341"/>
      <c r="EI97" s="341"/>
      <c r="EJ97" s="341"/>
      <c r="EK97" s="341"/>
      <c r="EL97" s="341"/>
      <c r="EM97" s="341"/>
      <c r="EN97" s="341"/>
      <c r="EO97" s="341"/>
      <c r="EP97" s="341"/>
      <c r="EQ97" s="341"/>
      <c r="ER97" s="341"/>
      <c r="ES97" s="341"/>
      <c r="ET97" s="341"/>
      <c r="EU97" s="341"/>
      <c r="EV97" s="341"/>
      <c r="EW97" s="341"/>
    </row>
    <row r="98" spans="1:21" ht="15" hidden="1">
      <c r="A98" s="400">
        <f>B25</f>
        <v>0</v>
      </c>
      <c r="B98" s="399" t="s">
        <v>68</v>
      </c>
      <c r="C98" s="360">
        <f>B26</f>
        <v>0</v>
      </c>
      <c r="D98" s="396">
        <f>IF(A98&gt;=$A$96,A98,$E$21+1)</f>
        <v>44652</v>
      </c>
      <c r="E98" s="428">
        <v>2</v>
      </c>
      <c r="F98" s="371">
        <f t="shared" si="1"/>
        <v>44470</v>
      </c>
      <c r="G98" s="371"/>
      <c r="H98" s="426">
        <f>IF(F98&gt;$E$21,0,LOOKUP(F98,$B$66:$B$69,$A$66:$A$69))</f>
        <v>83000</v>
      </c>
      <c r="I98" s="426">
        <f>IF(F98&gt;$E$21,0,LOOKUP(F98,$B$76:$B$79,$C$76:$C$79))</f>
        <v>20.02</v>
      </c>
      <c r="J98" s="371"/>
      <c r="K98" s="371"/>
      <c r="L98" s="371"/>
      <c r="O98" s="366"/>
      <c r="P98" s="372"/>
      <c r="Q98" s="366"/>
      <c r="U98" s="347" t="e">
        <f>IF(#REF!&gt;=#REF!,#REF!,IF(#REF!&gt;=$E$98,$C$98,$C$96))</f>
        <v>#REF!</v>
      </c>
    </row>
    <row r="99" spans="1:25" ht="15" hidden="1">
      <c r="A99" s="398">
        <f>MAX(E7:E8)</f>
        <v>0</v>
      </c>
      <c r="B99" s="399" t="s">
        <v>69</v>
      </c>
      <c r="C99" s="360"/>
      <c r="D99" s="396">
        <f>IF(A99&gt;=$A$96,A99,$E$21+1)</f>
        <v>44652</v>
      </c>
      <c r="E99" s="428">
        <v>3</v>
      </c>
      <c r="F99" s="371">
        <f t="shared" si="1"/>
        <v>44652</v>
      </c>
      <c r="G99" s="371"/>
      <c r="H99" s="426">
        <f>IF(F99&gt;$E$21,0,LOOKUP(F99,$B$66:$B$69,$A$66:$A$69))</f>
        <v>0</v>
      </c>
      <c r="I99" s="426">
        <f>IF(F99&gt;$E$21,0,LOOKUP(F99,$B$76:$B$79,$C$76:$C$79))</f>
        <v>0</v>
      </c>
      <c r="J99" s="371"/>
      <c r="K99" s="371"/>
      <c r="L99" s="371"/>
      <c r="M99" s="550" t="s">
        <v>379</v>
      </c>
      <c r="N99" s="551"/>
      <c r="O99" s="551"/>
      <c r="P99" s="551"/>
      <c r="Q99" s="551"/>
      <c r="R99" s="551"/>
      <c r="S99" s="551"/>
      <c r="T99" s="551"/>
      <c r="U99" s="551"/>
      <c r="V99" s="551"/>
      <c r="W99" s="551"/>
      <c r="X99" s="551"/>
      <c r="Y99" s="551"/>
    </row>
    <row r="100" spans="1:25" ht="12.75" hidden="1">
      <c r="A100" s="401">
        <f>B67</f>
        <v>44470</v>
      </c>
      <c r="B100" s="377"/>
      <c r="C100" s="420"/>
      <c r="D100" s="396">
        <f>IF(A100&gt;=$A$96,A100,$E$21+1)</f>
        <v>44470</v>
      </c>
      <c r="E100" s="428">
        <v>4</v>
      </c>
      <c r="F100" s="371">
        <f t="shared" si="1"/>
        <v>44652</v>
      </c>
      <c r="G100" s="371"/>
      <c r="H100" s="426">
        <f>IF(F100&gt;$E$21,0,LOOKUP(F100,$B$66:$B$69,$A$66:$A$69))</f>
        <v>0</v>
      </c>
      <c r="I100" s="426">
        <f>IF(F100&gt;$E$21,0,LOOKUP(F100,$B$76:$B$79,$C$76:$C$79))</f>
        <v>0</v>
      </c>
      <c r="J100" s="371"/>
      <c r="K100" s="371"/>
      <c r="L100" s="371"/>
      <c r="M100" s="537"/>
      <c r="N100" s="538"/>
      <c r="O100" s="538"/>
      <c r="P100" s="538"/>
      <c r="Q100" s="538"/>
      <c r="R100" s="538"/>
      <c r="S100" s="538"/>
      <c r="T100" s="538"/>
      <c r="U100" s="538"/>
      <c r="V100" s="538"/>
      <c r="W100" s="538"/>
      <c r="X100" s="538"/>
      <c r="Y100" s="538"/>
    </row>
    <row r="101" spans="1:25" ht="12.75" hidden="1">
      <c r="A101" s="401">
        <f>B68</f>
        <v>44835</v>
      </c>
      <c r="B101" s="377"/>
      <c r="C101" s="406"/>
      <c r="D101" s="396">
        <f>IF(A101&gt;=$A$96,A101,$E$21+1)</f>
        <v>44835</v>
      </c>
      <c r="E101" s="428">
        <v>5</v>
      </c>
      <c r="F101" s="371">
        <f t="shared" si="1"/>
        <v>44835</v>
      </c>
      <c r="G101" s="371"/>
      <c r="H101" s="426">
        <f>IF(F101&gt;$E$21,0,LOOKUP(F101,$B$66:$B$69,$A$66:$A$69))</f>
        <v>0</v>
      </c>
      <c r="I101" s="426">
        <f>IF(F101&gt;$E$21,0,LOOKUP(F101,$B$76:$B$79,$C$76:$C$79))</f>
        <v>0</v>
      </c>
      <c r="J101" s="371"/>
      <c r="K101" s="371"/>
      <c r="L101" s="371"/>
      <c r="M101" s="431" t="s">
        <v>130</v>
      </c>
      <c r="N101" s="431" t="s">
        <v>131</v>
      </c>
      <c r="O101" s="403" t="s">
        <v>380</v>
      </c>
      <c r="P101" s="432" t="s">
        <v>381</v>
      </c>
      <c r="Q101" s="403" t="s">
        <v>378</v>
      </c>
      <c r="R101" s="433" t="s">
        <v>111</v>
      </c>
      <c r="S101" s="431" t="s">
        <v>382</v>
      </c>
      <c r="T101" s="431" t="s">
        <v>383</v>
      </c>
      <c r="U101" s="431" t="s">
        <v>384</v>
      </c>
      <c r="V101" s="433" t="s">
        <v>385</v>
      </c>
      <c r="W101" s="431" t="s">
        <v>382</v>
      </c>
      <c r="X101" s="431" t="s">
        <v>383</v>
      </c>
      <c r="Y101" s="431" t="s">
        <v>384</v>
      </c>
    </row>
    <row r="102" spans="1:25" ht="12.75" hidden="1">
      <c r="A102" s="401">
        <f>B69</f>
        <v>45200</v>
      </c>
      <c r="B102" s="341"/>
      <c r="C102" s="420"/>
      <c r="D102" s="396">
        <f>IF(A102&gt;=$A$96,A102,$E$21+1)</f>
        <v>45200</v>
      </c>
      <c r="E102" s="428">
        <v>6</v>
      </c>
      <c r="F102" s="371">
        <f t="shared" si="1"/>
        <v>45200</v>
      </c>
      <c r="G102" s="371"/>
      <c r="H102" s="426">
        <f>IF(F102&gt;$E$21,0,LOOKUP(F102,$B$66:$B$69,$A$66:$A$69))</f>
        <v>0</v>
      </c>
      <c r="I102" s="426">
        <f>IF(F102&gt;$E$21,0,LOOKUP(F102,$B$76:$B$79,$C$76:$C$79))</f>
        <v>0</v>
      </c>
      <c r="J102" s="371"/>
      <c r="K102" s="371"/>
      <c r="L102" s="371">
        <f>E36</f>
        <v>44257</v>
      </c>
      <c r="M102" s="450">
        <v>1</v>
      </c>
      <c r="N102" s="450">
        <v>16400</v>
      </c>
      <c r="O102" s="451">
        <v>400</v>
      </c>
      <c r="P102" s="451">
        <v>250</v>
      </c>
      <c r="Q102" s="451">
        <v>200</v>
      </c>
      <c r="R102" s="431">
        <f>C36</f>
        <v>80910</v>
      </c>
      <c r="S102" s="431">
        <f>IF(R102=0,0,LOOKUP(R102,$M$102:$M$105,$O$102:$O$105))</f>
        <v>1000</v>
      </c>
      <c r="T102" s="431">
        <f>IF(R102=0,0,LOOKUP(R102,$M$102:$M$105,$P$102:$P$105))</f>
        <v>700</v>
      </c>
      <c r="U102" s="431">
        <f>IF(R102=0,0,LOOKUP(R102,$M$102:$M$105,$Q$102:$Q$105))</f>
        <v>500</v>
      </c>
      <c r="V102" s="431">
        <f>LOOKUP(R102,Data!$D$129:$D$207,Data!$B$129:$B$207)</f>
        <v>78820</v>
      </c>
      <c r="W102" s="431">
        <f>IF(V102=0,0,LOOKUP(V102,$M$102:$M$105,$O$102:$O$105))</f>
        <v>1000</v>
      </c>
      <c r="X102" s="431">
        <f>IF(V102=0,0,LOOKUP(V102,$M$102:$M$105,$P$102:$P$105))</f>
        <v>700</v>
      </c>
      <c r="Y102" s="431">
        <f>IF(V102=0,0,LOOKUP(V102,$M$102:$M$105,$Q$102:$Q$105))</f>
        <v>500</v>
      </c>
    </row>
    <row r="103" spans="1:53" ht="12.75" hidden="1">
      <c r="A103" s="341"/>
      <c r="B103" s="341"/>
      <c r="C103" s="420"/>
      <c r="D103" s="341"/>
      <c r="E103" s="341"/>
      <c r="L103" s="371">
        <f>E37</f>
        <v>44470</v>
      </c>
      <c r="M103" s="450">
        <f>N102+1</f>
        <v>16401</v>
      </c>
      <c r="N103" s="450">
        <v>28940</v>
      </c>
      <c r="O103" s="451">
        <v>600</v>
      </c>
      <c r="P103" s="451">
        <v>350</v>
      </c>
      <c r="Q103" s="451">
        <v>300</v>
      </c>
      <c r="R103" s="431">
        <f>C37</f>
        <v>83000</v>
      </c>
      <c r="S103" s="431">
        <f>IF(R103=0,0,LOOKUP(R103,$M$102:$M$105,$O$102:$O$105))</f>
        <v>1000</v>
      </c>
      <c r="T103" s="431">
        <f>IF(R103=0,0,LOOKUP(R103,$M$102:$M$105,$P$102:$P$105))</f>
        <v>700</v>
      </c>
      <c r="U103" s="431">
        <f>IF(R103=0,0,LOOKUP(R103,$M$102:$M$105,$Q$102:$Q$105))</f>
        <v>500</v>
      </c>
      <c r="V103" s="431">
        <f>IF(R103=0,0,LOOKUP(R103,Data!$D$129:$D$207,Data!$B$129:$B$207))</f>
        <v>80910</v>
      </c>
      <c r="W103" s="431">
        <f>IF(V103=0,0,LOOKUP(V103,$M$102:$M$105,$O$102:$O$105))</f>
        <v>1000</v>
      </c>
      <c r="X103" s="431">
        <f>IF(V103=0,0,LOOKUP(V103,$M$102:$M$105,$P$102:$P$105))</f>
        <v>700</v>
      </c>
      <c r="Y103" s="431">
        <f>IF(V103=0,0,LOOKUP(V103,$M$102:$M$105,$Q$102:$Q$105))</f>
        <v>500</v>
      </c>
      <c r="BA103" s="373"/>
    </row>
    <row r="104" spans="1:53" ht="12.75" hidden="1">
      <c r="A104" s="354" t="s">
        <v>6</v>
      </c>
      <c r="B104" s="377"/>
      <c r="C104" s="420"/>
      <c r="D104" s="341"/>
      <c r="E104" s="341"/>
      <c r="L104" s="371">
        <f>E38</f>
        <v>44835</v>
      </c>
      <c r="M104" s="450">
        <f>N103+1</f>
        <v>28941</v>
      </c>
      <c r="N104" s="450">
        <v>37100</v>
      </c>
      <c r="O104" s="451">
        <v>700</v>
      </c>
      <c r="P104" s="451">
        <v>450</v>
      </c>
      <c r="Q104" s="451">
        <v>350</v>
      </c>
      <c r="R104" s="431">
        <f>C38</f>
        <v>0</v>
      </c>
      <c r="S104" s="431">
        <f>IF(R104=0,0,LOOKUP(R104,$M$102:$M$105,$O$102:$O$105))</f>
        <v>0</v>
      </c>
      <c r="T104" s="431">
        <f>IF(R104=0,0,LOOKUP(R104,$M$102:$M$105,$P$102:$P$105))</f>
        <v>0</v>
      </c>
      <c r="U104" s="431">
        <f>IF(R104=0,0,LOOKUP(R104,$M$102:$M$105,$Q$102:$Q$105))</f>
        <v>0</v>
      </c>
      <c r="V104" s="431">
        <f>IF(R104=0,0,LOOKUP(R104,Data!$D$129:$D$207,Data!$B$129:$B$207))</f>
        <v>0</v>
      </c>
      <c r="W104" s="431">
        <f>IF(V104=0,0,LOOKUP(V104,$M$102:$M$105,$O$102:$O$105))</f>
        <v>0</v>
      </c>
      <c r="X104" s="431">
        <f>IF(V104=0,0,LOOKUP(V104,$M$102:$M$105,$P$102:$P$105))</f>
        <v>0</v>
      </c>
      <c r="Y104" s="431">
        <f>IF(V104=0,0,LOOKUP(V104,$M$102:$M$105,$Q$102:$Q$105))</f>
        <v>0</v>
      </c>
      <c r="BA104" s="373"/>
    </row>
    <row r="105" spans="1:53" ht="12.75" hidden="1">
      <c r="A105" s="354" t="s">
        <v>7</v>
      </c>
      <c r="B105" s="377"/>
      <c r="C105" s="420"/>
      <c r="D105" s="341"/>
      <c r="E105" s="402"/>
      <c r="L105" s="371">
        <f>E39</f>
        <v>45200</v>
      </c>
      <c r="M105" s="450">
        <f>N104+1</f>
        <v>37101</v>
      </c>
      <c r="N105" s="450"/>
      <c r="O105" s="451">
        <v>1000</v>
      </c>
      <c r="P105" s="451">
        <v>700</v>
      </c>
      <c r="Q105" s="451">
        <v>500</v>
      </c>
      <c r="R105" s="431">
        <f>C39</f>
        <v>0</v>
      </c>
      <c r="S105" s="431">
        <f>IF(R105=0,0,LOOKUP(R105,$M$102:$M$105,$O$102:$O$105))</f>
        <v>0</v>
      </c>
      <c r="T105" s="431">
        <f>IF(R105=0,0,LOOKUP(R105,$M$102:$M$105,$P$102:$P$105))</f>
        <v>0</v>
      </c>
      <c r="U105" s="431">
        <f>IF(R105=0,0,LOOKUP(R105,$M$102:$M$105,$Q$102:$Q$105))</f>
        <v>0</v>
      </c>
      <c r="V105" s="431">
        <f>IF(R105=0,0,LOOKUP(R105,Data!$D$129:$D$207,Data!$B$129:$B$207))</f>
        <v>0</v>
      </c>
      <c r="W105" s="431">
        <f>IF(V105=0,0,LOOKUP(V105,$M$102:$M$105,$O$102:$O$105))</f>
        <v>0</v>
      </c>
      <c r="X105" s="431">
        <f>IF(V105=0,0,LOOKUP(V105,$M$102:$M$105,$P$102:$P$105))</f>
        <v>0</v>
      </c>
      <c r="Y105" s="431">
        <f>IF(V105=0,0,LOOKUP(V105,$M$102:$M$105,$Q$102:$Q$105))</f>
        <v>0</v>
      </c>
      <c r="BA105" s="373"/>
    </row>
    <row r="106" spans="1:54" ht="12.75" hidden="1">
      <c r="A106" s="341"/>
      <c r="B106" s="377"/>
      <c r="C106" s="420"/>
      <c r="D106" s="341"/>
      <c r="E106" s="402"/>
      <c r="BA106" s="373"/>
      <c r="BB106" s="373"/>
    </row>
    <row r="107" spans="1:153" s="366" customFormat="1" ht="14.25" hidden="1">
      <c r="A107" s="355" t="s">
        <v>49</v>
      </c>
      <c r="B107" s="366">
        <v>10900</v>
      </c>
      <c r="C107" s="406" t="s">
        <v>84</v>
      </c>
      <c r="D107" s="355"/>
      <c r="F107" s="347"/>
      <c r="G107" s="347"/>
      <c r="H107" s="347"/>
      <c r="I107" s="347"/>
      <c r="J107" s="347"/>
      <c r="K107" s="417">
        <v>34</v>
      </c>
      <c r="M107" s="347"/>
      <c r="N107" s="374"/>
      <c r="O107" s="374"/>
      <c r="P107" s="347"/>
      <c r="Q107" s="347">
        <f>E16</f>
        <v>0</v>
      </c>
      <c r="R107" s="367">
        <f>E13</f>
        <v>44257</v>
      </c>
      <c r="S107" s="347">
        <f>IF(B18="No",0,IF(E18="Vijayawada",LOOKUP(R107,L102:L105,T102:T105),IF(E18="Vishakhapatnam",LOOKUP(R107,L102:L105,T102:T105),IF(E18="Hyderabad",LOOKUP(R107,L102:L105,S102:S105),LOOKUP(R107,L102:L105,U102:U105)))))</f>
        <v>0</v>
      </c>
      <c r="T107" s="347">
        <f>IF(B18="No",0,IF(E18="Vijayawada",LOOKUP(R107,L102:L105,X102:X105),IF(E18="Vishakhapatnam",LOOKUP(R107,L102:L105,X102:X105),IF(E18="Hyderabad",LOOKUP(R107,L102:L105,W102:W105),LOOKUP(R107,L102:L105,Y102:Y105)))))</f>
        <v>0</v>
      </c>
      <c r="U107" s="347"/>
      <c r="V107" s="347"/>
      <c r="W107" s="347"/>
      <c r="X107" s="347"/>
      <c r="Y107" s="347"/>
      <c r="Z107" s="347"/>
      <c r="AA107" s="347"/>
      <c r="AB107" s="347"/>
      <c r="AC107" s="341"/>
      <c r="AD107" s="341"/>
      <c r="AE107" s="341"/>
      <c r="AF107" s="341"/>
      <c r="AG107" s="341"/>
      <c r="AH107" s="341"/>
      <c r="AI107" s="341"/>
      <c r="AJ107" s="341"/>
      <c r="AK107" s="341"/>
      <c r="AL107" s="341"/>
      <c r="AM107" s="341"/>
      <c r="AN107" s="341"/>
      <c r="AO107" s="341"/>
      <c r="AP107" s="341"/>
      <c r="AQ107" s="341"/>
      <c r="AR107" s="341"/>
      <c r="AS107" s="341"/>
      <c r="AT107" s="341"/>
      <c r="AU107" s="341"/>
      <c r="AV107" s="374" t="e">
        <f>SMALL(#REF!,#REF!)</f>
        <v>#REF!</v>
      </c>
      <c r="AW107" s="374" t="e">
        <f>IF(AV107&gt;$E$21,$E$21+1,AV107)</f>
        <v>#REF!</v>
      </c>
      <c r="AX107" s="341"/>
      <c r="AY107" s="355" t="e">
        <f>IF(AW107&gt;=$E$21,0,LOOKUP(AW107,$E$36:$E$40,$C$36:$C$40))</f>
        <v>#REF!</v>
      </c>
      <c r="AZ107" s="355" t="e">
        <f>AY107</f>
        <v>#REF!</v>
      </c>
      <c r="BA107" s="355" t="e">
        <f>IF(AW107&gt;=$E$21,0,IF(AW107&gt;=$BA$106,41.944,IF(AW107&gt;=$BA$105,35.952,IF(AW107&gt;=$BA$104,29.96,IF(AW107&gt;=$BA$103,24.824,16.264)))))</f>
        <v>#REF!</v>
      </c>
      <c r="BB107" s="355" t="e">
        <f>IF(AW107&gt;=#REF!,#REF!,IF(AW107&gt;=#REF!,#REF!,#REF!))</f>
        <v>#REF!</v>
      </c>
      <c r="BC107" s="355" t="e">
        <f>IF(AW107&gt;=$E$21,0,IF(AW107&gt;=#REF!,#REF!,IF(AW107&gt;=#REF!,#REF!,#REF!)))</f>
        <v>#REF!</v>
      </c>
      <c r="BD107" s="341"/>
      <c r="BE107" s="355" t="e">
        <f>IF(AW107&gt;=$E$21,0,LOOKUP(AW107,$E$36:$E$40,$O$36:$O$40))</f>
        <v>#REF!</v>
      </c>
      <c r="BF107" s="355" t="e">
        <f>IF(AW107&gt;=#REF!,IF(#REF!="Yes",IF($B$11=$E$78,BE107,CB110),BE107),BE107)</f>
        <v>#REF!</v>
      </c>
      <c r="BG107" s="355" t="e">
        <f>BA107</f>
        <v>#REF!</v>
      </c>
      <c r="BH107" s="355" t="e">
        <f>IF(AW107&gt;=$E$21,0,IF(AW107&gt;=$BB$106,BB107+2,BB107))</f>
        <v>#REF!</v>
      </c>
      <c r="BI107" s="341" t="e">
        <f>IF(AW107&gt;=$E$21,0,IF(AW107&gt;=#REF!,#REF!,IF(AW107&gt;=#REF!,#REF!,#REF!)))</f>
        <v>#REF!</v>
      </c>
      <c r="BJ107" s="341" t="e">
        <f>IF(AW107&gt;=$E$21,0,IF(AW107&gt;=#REF!,#REF!,IF(AW107&gt;=#REF!,#REF!,#REF!)))</f>
        <v>#REF!</v>
      </c>
      <c r="BK107" s="341"/>
      <c r="BL107" s="341"/>
      <c r="BM107" s="341"/>
      <c r="BN107" s="352"/>
      <c r="BO107" s="352"/>
      <c r="BP107" s="352"/>
      <c r="BQ107" s="352"/>
      <c r="BR107" s="352"/>
      <c r="BS107" s="352"/>
      <c r="BT107" s="353"/>
      <c r="BU107" s="341" t="e">
        <f>BE107</f>
        <v>#REF!</v>
      </c>
      <c r="BV107" s="352" t="e">
        <f>IF(BU107&gt;=51760,1300,IF(BU107&gt;=46960,1200,IF(BU107&gt;=43630,1110,IF(BU107&gt;=40510,1040,IF(BU107&gt;=37600,970,IF(BU107&gt;=34900,900,0))))))</f>
        <v>#REF!</v>
      </c>
      <c r="BW107" s="352" t="e">
        <f>IF(BU107&gt;=34900,0,IF(BU107&gt;=32350,850,IF(BU107&gt;=29950,800,IF(BU107&gt;=27700,750,IF(BU107&gt;=25600,700,IF(BU107&gt;=23650,650,IF(BU107&gt;=21820,610,0)))))))</f>
        <v>#REF!</v>
      </c>
      <c r="BX107" s="352" t="e">
        <f>IF(BU107&gt;=21820,0,IF(BU107&gt;=20110,570,IF(BU107&gt;=18520,530,IF(BU107&gt;=17050,490,IF(BU107&gt;=15700,450,0)))))</f>
        <v>#REF!</v>
      </c>
      <c r="BY107" s="352" t="e">
        <f>IF(BU107&gt;=15700,0,IF(BU107&gt;=14440,420,IF(BU107&gt;=13270,390,IF(BU107&gt;=12190,360,IF(BU107&gt;=11200,330,0)))))</f>
        <v>#REF!</v>
      </c>
      <c r="BZ107" s="352" t="e">
        <f>IF(BU107&gt;=11200,0,IF(BU107&gt;=10300,300,IF(BU107&gt;=9460,280,IF(BU107&gt;=8680,260,IF(BU107&gt;=7960,240,IF(BU107&gt;=7300,220,IF(BU107&gt;=6700,200,0)))))))</f>
        <v>#REF!</v>
      </c>
      <c r="CA107" s="352" t="e">
        <f>SUM(BV107:BZ107)</f>
        <v>#REF!</v>
      </c>
      <c r="CB107" s="353" t="e">
        <f>BU107+CA107</f>
        <v>#REF!</v>
      </c>
      <c r="CC107" s="341"/>
      <c r="CD107" s="341"/>
      <c r="CE107" s="341"/>
      <c r="CF107" s="341"/>
      <c r="CG107" s="341"/>
      <c r="CH107" s="341"/>
      <c r="CI107" s="341"/>
      <c r="CJ107" s="341"/>
      <c r="CK107" s="341"/>
      <c r="CL107" s="341"/>
      <c r="CM107" s="341"/>
      <c r="CN107" s="341"/>
      <c r="CO107" s="341"/>
      <c r="CP107" s="341"/>
      <c r="CQ107" s="341"/>
      <c r="CR107" s="341"/>
      <c r="CS107" s="341"/>
      <c r="CT107" s="341"/>
      <c r="CU107" s="341"/>
      <c r="CV107" s="341"/>
      <c r="CW107" s="341"/>
      <c r="CX107" s="341"/>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c r="DV107" s="341"/>
      <c r="DW107" s="341"/>
      <c r="DX107" s="341"/>
      <c r="DY107" s="341"/>
      <c r="DZ107" s="341"/>
      <c r="EA107" s="341"/>
      <c r="EB107" s="341"/>
      <c r="EC107" s="341"/>
      <c r="ED107" s="341"/>
      <c r="EE107" s="341"/>
      <c r="EF107" s="341"/>
      <c r="EG107" s="341"/>
      <c r="EH107" s="341"/>
      <c r="EI107" s="341"/>
      <c r="EJ107" s="341"/>
      <c r="EK107" s="341"/>
      <c r="EL107" s="341"/>
      <c r="EM107" s="341"/>
      <c r="EN107" s="341"/>
      <c r="EO107" s="341"/>
      <c r="EP107" s="341"/>
      <c r="EQ107" s="341"/>
      <c r="ER107" s="341"/>
      <c r="ES107" s="341"/>
      <c r="ET107" s="341"/>
      <c r="EU107" s="341"/>
      <c r="EV107" s="341"/>
      <c r="EW107" s="341"/>
    </row>
    <row r="108" spans="1:153" s="366" customFormat="1" ht="14.25" hidden="1">
      <c r="A108" s="355" t="s">
        <v>74</v>
      </c>
      <c r="B108" s="366">
        <v>11530</v>
      </c>
      <c r="C108" s="406" t="s">
        <v>78</v>
      </c>
      <c r="D108" s="355"/>
      <c r="F108" s="347"/>
      <c r="G108" s="347"/>
      <c r="H108" s="347"/>
      <c r="I108" s="347"/>
      <c r="J108" s="347"/>
      <c r="K108" s="417">
        <v>35</v>
      </c>
      <c r="N108" s="374"/>
      <c r="O108" s="374"/>
      <c r="P108" s="347"/>
      <c r="Q108" s="347">
        <f>E25</f>
        <v>0</v>
      </c>
      <c r="R108" s="367">
        <f>IF(B25&lt;R107,E21+1,B25)</f>
        <v>44652</v>
      </c>
      <c r="S108" s="347">
        <f>IF(D26="No",0,IF(E26="Vijayawada",LOOKUP(R108,L102:L105,T102:T105),IF(E26="Vishakhapatnam",LOOKUP(R108,L102:L105,T102:T105),IF(E26="Hyderabad",LOOKUP(R108,L102:L105,S102:S105),LOOKUP(R108,L102:L105,U102:U105)))))</f>
        <v>0</v>
      </c>
      <c r="T108" s="347">
        <f>IF(D26="No",0,IF(E26="Vijayawada",LOOKUP(R108,L102:L105,X102:X105),IF(E26="Vishakhapatnam",LOOKUP(R108,L102:L105,X102:X105),IF(E26="Hyderabad",LOOKUP(R108,L102:L105,W102:W105),LOOKUP(R108,L102:L105,Y102:Y105)))))</f>
        <v>0</v>
      </c>
      <c r="U108" s="347"/>
      <c r="V108" s="347"/>
      <c r="W108" s="347"/>
      <c r="X108" s="347"/>
      <c r="Y108" s="347"/>
      <c r="Z108" s="347"/>
      <c r="AA108" s="347"/>
      <c r="AB108" s="347"/>
      <c r="AC108" s="341"/>
      <c r="AD108" s="341"/>
      <c r="AE108" s="341"/>
      <c r="AF108" s="341"/>
      <c r="AG108" s="341"/>
      <c r="AH108" s="341"/>
      <c r="AI108" s="341"/>
      <c r="AJ108" s="341"/>
      <c r="AK108" s="341"/>
      <c r="AL108" s="341"/>
      <c r="AM108" s="341"/>
      <c r="AN108" s="341"/>
      <c r="AO108" s="341"/>
      <c r="AP108" s="341"/>
      <c r="AQ108" s="341"/>
      <c r="AR108" s="341"/>
      <c r="AS108" s="341"/>
      <c r="AT108" s="341"/>
      <c r="AU108" s="341"/>
      <c r="AV108" s="374" t="e">
        <f>SMALL($N$107:$N$109,K107)</f>
        <v>#NUM!</v>
      </c>
      <c r="AW108" s="374" t="e">
        <f>IF(AV108&gt;$E$21,$E$21+1,AV108)</f>
        <v>#NUM!</v>
      </c>
      <c r="AX108" s="341"/>
      <c r="AY108" s="355" t="e">
        <f>IF(AW108&gt;=$E$21,0,LOOKUP(AW108,$E$36:$E$40,$C$36:$C$40))</f>
        <v>#NUM!</v>
      </c>
      <c r="AZ108" s="355" t="e">
        <f>AY108</f>
        <v>#NUM!</v>
      </c>
      <c r="BA108" s="355" t="e">
        <f>IF(AW108&gt;=$E$21,0,IF(AW108&gt;=$BA$106,41.944,IF(AW108&gt;=$BA$105,35.952,IF(AW108&gt;=$BA$104,29.96,IF(AW108&gt;=$BA$103,24.824,16.264)))))</f>
        <v>#NUM!</v>
      </c>
      <c r="BB108" s="355" t="e">
        <f>IF(AW108&gt;=#REF!,#REF!,IF(AW108&gt;=#REF!,#REF!,#REF!))</f>
        <v>#NUM!</v>
      </c>
      <c r="BC108" s="355" t="e">
        <f>IF(AW108&gt;=$E$21,0,IF(AW108&gt;=#REF!,#REF!,IF(AW108&gt;=#REF!,#REF!,#REF!)))</f>
        <v>#NUM!</v>
      </c>
      <c r="BD108" s="341"/>
      <c r="BE108" s="355" t="e">
        <f>IF(AW108&gt;=$E$21,0,LOOKUP(AW108,$E$36:$E$40,$O$36:$O$40))</f>
        <v>#NUM!</v>
      </c>
      <c r="BF108" s="355" t="e">
        <f>IF(AW108&gt;=#REF!,IF(#REF!="Yes",IF($B$11=$E$78,BE108,CB111),BE108),BE108)</f>
        <v>#NUM!</v>
      </c>
      <c r="BG108" s="355" t="e">
        <f>BA108</f>
        <v>#NUM!</v>
      </c>
      <c r="BH108" s="355" t="e">
        <f>IF(AW108&gt;=$E$21,0,IF(AW108&gt;=$BB$106,BB108+2,BB108))</f>
        <v>#NUM!</v>
      </c>
      <c r="BI108" s="341" t="e">
        <f>IF(AW108&gt;=$E$21,0,IF(AW108&gt;=#REF!,#REF!,IF(AW108&gt;=#REF!,#REF!,#REF!)))</f>
        <v>#NUM!</v>
      </c>
      <c r="BJ108" s="341" t="e">
        <f>IF(AW108&gt;=$E$21,0,IF(AW108&gt;=#REF!,#REF!,IF(AW108&gt;=#REF!,#REF!,#REF!)))</f>
        <v>#NUM!</v>
      </c>
      <c r="BK108" s="341"/>
      <c r="BL108" s="341"/>
      <c r="BM108" s="341"/>
      <c r="BN108" s="352"/>
      <c r="BO108" s="352"/>
      <c r="BP108" s="352"/>
      <c r="BQ108" s="352"/>
      <c r="BR108" s="352"/>
      <c r="BS108" s="352"/>
      <c r="BT108" s="353"/>
      <c r="BU108" s="341" t="e">
        <f>BE108</f>
        <v>#NUM!</v>
      </c>
      <c r="BV108" s="352" t="e">
        <f>IF(BU108&gt;=51760,1300,IF(BU108&gt;=46960,1200,IF(BU108&gt;=43630,1110,IF(BU108&gt;=40510,1040,IF(BU108&gt;=37600,970,IF(BU108&gt;=34900,900,0))))))</f>
        <v>#NUM!</v>
      </c>
      <c r="BW108" s="352" t="e">
        <f>IF(BU108&gt;=34900,0,IF(BU108&gt;=32350,850,IF(BU108&gt;=29950,800,IF(BU108&gt;=27700,750,IF(BU108&gt;=25600,700,IF(BU108&gt;=23650,650,IF(BU108&gt;=21820,610,0)))))))</f>
        <v>#NUM!</v>
      </c>
      <c r="BX108" s="352" t="e">
        <f>IF(BU108&gt;=21820,0,IF(BU108&gt;=20110,570,IF(BU108&gt;=18520,530,IF(BU108&gt;=17050,490,IF(BU108&gt;=15700,450,0)))))</f>
        <v>#NUM!</v>
      </c>
      <c r="BY108" s="352" t="e">
        <f>IF(BU108&gt;=15700,0,IF(BU108&gt;=14440,420,IF(BU108&gt;=13270,390,IF(BU108&gt;=12190,360,IF(BU108&gt;=11200,330,0)))))</f>
        <v>#NUM!</v>
      </c>
      <c r="BZ108" s="352" t="e">
        <f>IF(BU108&gt;=11200,0,IF(BU108&gt;=10300,300,IF(BU108&gt;=9460,280,IF(BU108&gt;=8680,260,IF(BU108&gt;=7960,240,IF(BU108&gt;=7300,220,IF(BU108&gt;=6700,200,0)))))))</f>
        <v>#NUM!</v>
      </c>
      <c r="CA108" s="352" t="e">
        <f>SUM(BV108:BZ108)</f>
        <v>#NUM!</v>
      </c>
      <c r="CB108" s="353" t="e">
        <f>BU108+CA108</f>
        <v>#NUM!</v>
      </c>
      <c r="CC108" s="341"/>
      <c r="CD108" s="341"/>
      <c r="CE108" s="341"/>
      <c r="CF108" s="341"/>
      <c r="CG108" s="341"/>
      <c r="CH108" s="341"/>
      <c r="CI108" s="341"/>
      <c r="CJ108" s="341"/>
      <c r="CK108" s="341"/>
      <c r="CL108" s="341"/>
      <c r="CM108" s="341"/>
      <c r="CN108" s="341"/>
      <c r="CO108" s="341"/>
      <c r="CP108" s="341"/>
      <c r="CQ108" s="341"/>
      <c r="CR108" s="341"/>
      <c r="CS108" s="341"/>
      <c r="CT108" s="341"/>
      <c r="CU108" s="341"/>
      <c r="CV108" s="341"/>
      <c r="CW108" s="341"/>
      <c r="CX108" s="341"/>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c r="DV108" s="341"/>
      <c r="DW108" s="341"/>
      <c r="DX108" s="341"/>
      <c r="DY108" s="341"/>
      <c r="DZ108" s="341"/>
      <c r="EA108" s="341"/>
      <c r="EB108" s="341"/>
      <c r="EC108" s="341"/>
      <c r="ED108" s="341"/>
      <c r="EE108" s="341"/>
      <c r="EF108" s="341"/>
      <c r="EG108" s="341"/>
      <c r="EH108" s="341"/>
      <c r="EI108" s="341"/>
      <c r="EJ108" s="341"/>
      <c r="EK108" s="341"/>
      <c r="EL108" s="341"/>
      <c r="EM108" s="341"/>
      <c r="EN108" s="341"/>
      <c r="EO108" s="341"/>
      <c r="EP108" s="341"/>
      <c r="EQ108" s="341"/>
      <c r="ER108" s="341"/>
      <c r="ES108" s="341"/>
      <c r="ET108" s="341"/>
      <c r="EU108" s="341"/>
      <c r="EV108" s="341"/>
      <c r="EW108" s="341"/>
    </row>
    <row r="109" spans="1:153" s="366" customFormat="1" ht="14.25" hidden="1">
      <c r="A109" s="355" t="s">
        <v>16</v>
      </c>
      <c r="B109" s="366">
        <v>14860</v>
      </c>
      <c r="C109" s="406" t="s">
        <v>79</v>
      </c>
      <c r="D109" s="355"/>
      <c r="F109" s="347"/>
      <c r="G109" s="347"/>
      <c r="H109" s="347"/>
      <c r="I109" s="347"/>
      <c r="J109" s="347"/>
      <c r="K109" s="417">
        <v>36</v>
      </c>
      <c r="N109" s="374"/>
      <c r="O109" s="374"/>
      <c r="P109" s="347"/>
      <c r="Q109" s="347"/>
      <c r="R109" s="347"/>
      <c r="S109" s="347"/>
      <c r="T109" s="347"/>
      <c r="U109" s="347"/>
      <c r="V109" s="347"/>
      <c r="W109" s="347"/>
      <c r="X109" s="347"/>
      <c r="Y109" s="347"/>
      <c r="Z109" s="347"/>
      <c r="AA109" s="347"/>
      <c r="AB109" s="347"/>
      <c r="AC109" s="341"/>
      <c r="AD109" s="341"/>
      <c r="AE109" s="341"/>
      <c r="AF109" s="341"/>
      <c r="AG109" s="341"/>
      <c r="AH109" s="341"/>
      <c r="AI109" s="341"/>
      <c r="AJ109" s="341"/>
      <c r="AK109" s="341"/>
      <c r="AL109" s="341"/>
      <c r="AM109" s="341"/>
      <c r="AN109" s="341"/>
      <c r="AO109" s="341"/>
      <c r="AP109" s="341"/>
      <c r="AQ109" s="341"/>
      <c r="AR109" s="341"/>
      <c r="AS109" s="341"/>
      <c r="AT109" s="341"/>
      <c r="AU109" s="341"/>
      <c r="AV109" s="374" t="e">
        <f>SMALL($N$107:$N$109,K108)</f>
        <v>#NUM!</v>
      </c>
      <c r="AW109" s="374" t="e">
        <f>IF(AV109&gt;$E$21,$E$21+1,AV109)</f>
        <v>#NUM!</v>
      </c>
      <c r="AX109" s="341"/>
      <c r="AY109" s="355" t="e">
        <f>IF(AW109&gt;=$E$21,0,LOOKUP(AW109,$E$36:$E$40,$C$36:$C$40))</f>
        <v>#NUM!</v>
      </c>
      <c r="AZ109" s="355" t="e">
        <f>AY109</f>
        <v>#NUM!</v>
      </c>
      <c r="BA109" s="355" t="e">
        <f>IF(AW109&gt;=$E$21,0,IF(AW109&gt;=$BA$106,41.944,IF(AW109&gt;=$BA$105,35.952,IF(AW109&gt;=$BA$104,29.96,IF(AW109&gt;=$BA$103,24.824,16.264)))))</f>
        <v>#NUM!</v>
      </c>
      <c r="BB109" s="355" t="e">
        <f>IF(AW109&gt;=#REF!,#REF!,IF(AW109&gt;=#REF!,#REF!,#REF!))</f>
        <v>#NUM!</v>
      </c>
      <c r="BC109" s="355" t="e">
        <f>IF(AW109&gt;=$E$21,0,IF(AW109&gt;=#REF!,#REF!,IF(AW109&gt;=#REF!,#REF!,#REF!)))</f>
        <v>#NUM!</v>
      </c>
      <c r="BD109" s="341"/>
      <c r="BE109" s="355" t="e">
        <f>IF(AW109&gt;=$E$21,0,LOOKUP(AW109,$E$36:$E$40,$O$36:$O$40))</f>
        <v>#NUM!</v>
      </c>
      <c r="BF109" s="355" t="e">
        <f>IF(AW109&gt;=#REF!,IF(#REF!="Yes",IF($B$11=$E$78,BE109,CB112),BE109),BE109)</f>
        <v>#NUM!</v>
      </c>
      <c r="BG109" s="355" t="e">
        <f>BA109</f>
        <v>#NUM!</v>
      </c>
      <c r="BH109" s="355" t="e">
        <f>IF(AW109&gt;=$E$21,0,IF(AW109&gt;=$BB$106,BB109+2,BB109))</f>
        <v>#NUM!</v>
      </c>
      <c r="BI109" s="341" t="e">
        <f>IF(AW109&gt;=$E$21,0,IF(AW109&gt;=#REF!,#REF!,IF(AW109&gt;=#REF!,#REF!,#REF!)))</f>
        <v>#NUM!</v>
      </c>
      <c r="BJ109" s="341" t="e">
        <f>IF(AW109&gt;=$E$21,0,IF(AW109&gt;=#REF!,#REF!,IF(AW109&gt;=#REF!,#REF!,#REF!)))</f>
        <v>#NUM!</v>
      </c>
      <c r="BK109" s="341"/>
      <c r="BL109" s="341"/>
      <c r="BM109" s="341"/>
      <c r="BN109" s="352"/>
      <c r="BO109" s="352"/>
      <c r="BP109" s="352"/>
      <c r="BQ109" s="352"/>
      <c r="BR109" s="352"/>
      <c r="BS109" s="352"/>
      <c r="BT109" s="353"/>
      <c r="BU109" s="341" t="e">
        <f>BE109</f>
        <v>#NUM!</v>
      </c>
      <c r="BV109" s="352" t="e">
        <f>IF(BU109&gt;=51760,1300,IF(BU109&gt;=46960,1200,IF(BU109&gt;=43630,1110,IF(BU109&gt;=40510,1040,IF(BU109&gt;=37600,970,IF(BU109&gt;=34900,900,0))))))</f>
        <v>#NUM!</v>
      </c>
      <c r="BW109" s="352" t="e">
        <f>IF(BU109&gt;=34900,0,IF(BU109&gt;=32350,850,IF(BU109&gt;=29950,800,IF(BU109&gt;=27700,750,IF(BU109&gt;=25600,700,IF(BU109&gt;=23650,650,IF(BU109&gt;=21820,610,0)))))))</f>
        <v>#NUM!</v>
      </c>
      <c r="BX109" s="352" t="e">
        <f>IF(BU109&gt;=21820,0,IF(BU109&gt;=20110,570,IF(BU109&gt;=18520,530,IF(BU109&gt;=17050,490,IF(BU109&gt;=15700,450,0)))))</f>
        <v>#NUM!</v>
      </c>
      <c r="BY109" s="352" t="e">
        <f>IF(BU109&gt;=15700,0,IF(BU109&gt;=14440,420,IF(BU109&gt;=13270,390,IF(BU109&gt;=12190,360,IF(BU109&gt;=11200,330,0)))))</f>
        <v>#NUM!</v>
      </c>
      <c r="BZ109" s="352" t="e">
        <f>IF(BU109&gt;=11200,0,IF(BU109&gt;=10300,300,IF(BU109&gt;=9460,280,IF(BU109&gt;=8680,260,IF(BU109&gt;=7960,240,IF(BU109&gt;=7300,220,IF(BU109&gt;=6700,200,0)))))))</f>
        <v>#NUM!</v>
      </c>
      <c r="CA109" s="352" t="e">
        <f>SUM(BV109:BZ109)</f>
        <v>#NUM!</v>
      </c>
      <c r="CB109" s="353" t="e">
        <f>BU109+CA109</f>
        <v>#NUM!</v>
      </c>
      <c r="CC109" s="341"/>
      <c r="CD109" s="341"/>
      <c r="CE109" s="341"/>
      <c r="CF109" s="341"/>
      <c r="CG109" s="341"/>
      <c r="CH109" s="341"/>
      <c r="CI109" s="341"/>
      <c r="CJ109" s="341"/>
      <c r="CK109" s="341"/>
      <c r="CL109" s="341"/>
      <c r="CM109" s="341"/>
      <c r="CN109" s="341"/>
      <c r="CO109" s="341"/>
      <c r="CP109" s="341"/>
      <c r="CQ109" s="341"/>
      <c r="CR109" s="341"/>
      <c r="CS109" s="341"/>
      <c r="CT109" s="341"/>
      <c r="CU109" s="341"/>
      <c r="CV109" s="341"/>
      <c r="CW109" s="341"/>
      <c r="CX109" s="341"/>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c r="DV109" s="341"/>
      <c r="DW109" s="341"/>
      <c r="DX109" s="341"/>
      <c r="DY109" s="341"/>
      <c r="DZ109" s="341"/>
      <c r="EA109" s="341"/>
      <c r="EB109" s="341"/>
      <c r="EC109" s="341"/>
      <c r="ED109" s="341"/>
      <c r="EE109" s="341"/>
      <c r="EF109" s="341"/>
      <c r="EG109" s="341"/>
      <c r="EH109" s="341"/>
      <c r="EI109" s="341"/>
      <c r="EJ109" s="341"/>
      <c r="EK109" s="341"/>
      <c r="EL109" s="341"/>
      <c r="EM109" s="341"/>
      <c r="EN109" s="341"/>
      <c r="EO109" s="341"/>
      <c r="EP109" s="341"/>
      <c r="EQ109" s="341"/>
      <c r="ER109" s="341"/>
      <c r="ES109" s="341"/>
      <c r="ET109" s="341"/>
      <c r="EU109" s="341"/>
      <c r="EV109" s="341"/>
      <c r="EW109" s="341"/>
    </row>
    <row r="110" spans="1:153" s="366" customFormat="1" ht="14.25" hidden="1">
      <c r="A110" s="355" t="s">
        <v>17</v>
      </c>
      <c r="B110" s="366">
        <v>15280</v>
      </c>
      <c r="C110" s="406" t="s">
        <v>80</v>
      </c>
      <c r="D110" s="355"/>
      <c r="F110" s="347"/>
      <c r="G110" s="347"/>
      <c r="H110" s="347"/>
      <c r="I110" s="347"/>
      <c r="J110" s="347"/>
      <c r="O110" s="374"/>
      <c r="P110" s="347"/>
      <c r="Q110" s="347"/>
      <c r="R110" s="347"/>
      <c r="S110" s="347"/>
      <c r="T110" s="347"/>
      <c r="U110" s="347"/>
      <c r="V110" s="347"/>
      <c r="W110" s="347"/>
      <c r="X110" s="347"/>
      <c r="Y110" s="347"/>
      <c r="Z110" s="347"/>
      <c r="AA110" s="347"/>
      <c r="AB110" s="347"/>
      <c r="AC110" s="341"/>
      <c r="AD110" s="341"/>
      <c r="AE110" s="341"/>
      <c r="AF110" s="341"/>
      <c r="AG110" s="341"/>
      <c r="AH110" s="341"/>
      <c r="AI110" s="341"/>
      <c r="AJ110" s="341"/>
      <c r="AK110" s="341"/>
      <c r="AL110" s="341"/>
      <c r="AM110" s="341"/>
      <c r="AN110" s="341"/>
      <c r="AO110" s="341"/>
      <c r="AP110" s="341"/>
      <c r="AQ110" s="341"/>
      <c r="AR110" s="341"/>
      <c r="AS110" s="341"/>
      <c r="AT110" s="341"/>
      <c r="AU110" s="341"/>
      <c r="AV110" s="374" t="e">
        <f>SMALL($N$107:$N$109,K109)</f>
        <v>#NUM!</v>
      </c>
      <c r="AW110" s="374" t="e">
        <f>IF(AV110&gt;$E$21,$E$21+1,AV110)</f>
        <v>#NUM!</v>
      </c>
      <c r="AX110" s="341"/>
      <c r="AY110" s="355" t="e">
        <f>IF(AW110&gt;=$E$21,0,LOOKUP(AW110,$E$36:$E$40,$C$36:$C$40))</f>
        <v>#NUM!</v>
      </c>
      <c r="AZ110" s="355" t="e">
        <f>AY110</f>
        <v>#NUM!</v>
      </c>
      <c r="BA110" s="355" t="e">
        <f>IF(AW110&gt;=$E$21,0,IF(AW110&gt;=$BA$106,41.944,IF(AW110&gt;=$BA$105,35.952,IF(AW110&gt;=$BA$104,29.96,IF(AW110&gt;=$BA$103,24.824,16.264)))))</f>
        <v>#NUM!</v>
      </c>
      <c r="BB110" s="355" t="e">
        <f>IF(AW110&gt;=#REF!,#REF!,IF(AW110&gt;=#REF!,#REF!,#REF!))</f>
        <v>#NUM!</v>
      </c>
      <c r="BC110" s="355" t="e">
        <f>IF(AW110&gt;=$E$21,0,IF(AW110&gt;=#REF!,#REF!,IF(AW110&gt;=#REF!,#REF!,#REF!)))</f>
        <v>#NUM!</v>
      </c>
      <c r="BD110" s="341"/>
      <c r="BE110" s="355" t="e">
        <f>IF(AW110&gt;=$E$21,0,LOOKUP(AW110,$E$36:$E$40,$O$36:$O$40))</f>
        <v>#NUM!</v>
      </c>
      <c r="BF110" s="355" t="e">
        <f>IF(AW110&gt;=#REF!,IF(#REF!="Yes",IF($B$11=$E$78,BE110,CB113),BE110),BE110)</f>
        <v>#NUM!</v>
      </c>
      <c r="BG110" s="355" t="e">
        <f>BA110</f>
        <v>#NUM!</v>
      </c>
      <c r="BH110" s="355" t="e">
        <f>IF(AW110&gt;=$E$21,0,IF(AW110&gt;=$BB$106,BB110+2,BB110))</f>
        <v>#NUM!</v>
      </c>
      <c r="BI110" s="341" t="e">
        <f>IF(AW110&gt;=$E$21,0,IF(AW110&gt;=#REF!,#REF!,IF(AW110&gt;=#REF!,#REF!,#REF!)))</f>
        <v>#NUM!</v>
      </c>
      <c r="BJ110" s="341" t="e">
        <f>IF(AW110&gt;=$E$21,0,IF(AW110&gt;=#REF!,#REF!,IF(AW110&gt;=#REF!,#REF!,#REF!)))</f>
        <v>#NUM!</v>
      </c>
      <c r="BK110" s="341"/>
      <c r="BL110" s="341"/>
      <c r="BM110" s="341"/>
      <c r="BN110" s="352"/>
      <c r="BO110" s="352"/>
      <c r="BP110" s="352"/>
      <c r="BQ110" s="352"/>
      <c r="BR110" s="352"/>
      <c r="BS110" s="352"/>
      <c r="BT110" s="353"/>
      <c r="BU110" s="341" t="e">
        <f>BE110</f>
        <v>#NUM!</v>
      </c>
      <c r="BV110" s="352" t="e">
        <f>IF(BU110&gt;=51760,1300,IF(BU110&gt;=46960,1200,IF(BU110&gt;=43630,1110,IF(BU110&gt;=40510,1040,IF(BU110&gt;=37600,970,IF(BU110&gt;=34900,900,0))))))</f>
        <v>#NUM!</v>
      </c>
      <c r="BW110" s="352" t="e">
        <f>IF(BU110&gt;=34900,0,IF(BU110&gt;=32350,850,IF(BU110&gt;=29950,800,IF(BU110&gt;=27700,750,IF(BU110&gt;=25600,700,IF(BU110&gt;=23650,650,IF(BU110&gt;=21820,610,0)))))))</f>
        <v>#NUM!</v>
      </c>
      <c r="BX110" s="352" t="e">
        <f>IF(BU110&gt;=21820,0,IF(BU110&gt;=20110,570,IF(BU110&gt;=18520,530,IF(BU110&gt;=17050,490,IF(BU110&gt;=15700,450,0)))))</f>
        <v>#NUM!</v>
      </c>
      <c r="BY110" s="352" t="e">
        <f>IF(BU110&gt;=15700,0,IF(BU110&gt;=14440,420,IF(BU110&gt;=13270,390,IF(BU110&gt;=12190,360,IF(BU110&gt;=11200,330,0)))))</f>
        <v>#NUM!</v>
      </c>
      <c r="BZ110" s="352" t="e">
        <f>IF(BU110&gt;=11200,0,IF(BU110&gt;=10300,300,IF(BU110&gt;=9460,280,IF(BU110&gt;=8680,260,IF(BU110&gt;=7960,240,IF(BU110&gt;=7300,220,IF(BU110&gt;=6700,200,0)))))))</f>
        <v>#NUM!</v>
      </c>
      <c r="CA110" s="352" t="e">
        <f>SUM(BV110:BZ110)</f>
        <v>#NUM!</v>
      </c>
      <c r="CB110" s="353" t="e">
        <f>BU110+CA110</f>
        <v>#NUM!</v>
      </c>
      <c r="CC110" s="341"/>
      <c r="CD110" s="341"/>
      <c r="CE110" s="341"/>
      <c r="CF110" s="341"/>
      <c r="CG110" s="341"/>
      <c r="CH110" s="341"/>
      <c r="CI110" s="341"/>
      <c r="CJ110" s="341"/>
      <c r="CK110" s="341"/>
      <c r="CL110" s="341"/>
      <c r="CM110" s="341"/>
      <c r="CN110" s="341"/>
      <c r="CO110" s="341"/>
      <c r="CP110" s="341"/>
      <c r="CQ110" s="341"/>
      <c r="CR110" s="341"/>
      <c r="CS110" s="341"/>
      <c r="CT110" s="341"/>
      <c r="CU110" s="341"/>
      <c r="CV110" s="341"/>
      <c r="CW110" s="341"/>
      <c r="CX110" s="341"/>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c r="DV110" s="341"/>
      <c r="DW110" s="341"/>
      <c r="DX110" s="341"/>
      <c r="DY110" s="341"/>
      <c r="DZ110" s="341"/>
      <c r="EA110" s="341"/>
      <c r="EB110" s="341"/>
      <c r="EC110" s="341"/>
      <c r="ED110" s="341"/>
      <c r="EE110" s="341"/>
      <c r="EF110" s="341"/>
      <c r="EG110" s="341"/>
      <c r="EH110" s="341"/>
      <c r="EI110" s="341"/>
      <c r="EJ110" s="341"/>
      <c r="EK110" s="341"/>
      <c r="EL110" s="341"/>
      <c r="EM110" s="341"/>
      <c r="EN110" s="341"/>
      <c r="EO110" s="341"/>
      <c r="EP110" s="341"/>
      <c r="EQ110" s="341"/>
      <c r="ER110" s="341"/>
      <c r="ES110" s="341"/>
      <c r="ET110" s="341"/>
      <c r="EU110" s="341"/>
      <c r="EV110" s="341"/>
      <c r="EW110" s="341"/>
    </row>
    <row r="111" spans="1:153" s="366" customFormat="1" ht="14.25" hidden="1">
      <c r="A111" s="355" t="s">
        <v>75</v>
      </c>
      <c r="B111" s="366">
        <v>18030</v>
      </c>
      <c r="C111" s="406" t="s">
        <v>81</v>
      </c>
      <c r="D111" s="355"/>
      <c r="F111" s="347"/>
      <c r="G111" s="347"/>
      <c r="H111" s="347"/>
      <c r="I111" s="347"/>
      <c r="J111" s="347"/>
      <c r="K111" s="417"/>
      <c r="L111" s="347"/>
      <c r="M111" s="347"/>
      <c r="O111" s="347"/>
      <c r="P111" s="347"/>
      <c r="Q111" s="347"/>
      <c r="R111" s="347"/>
      <c r="S111" s="347"/>
      <c r="T111" s="347"/>
      <c r="U111" s="347"/>
      <c r="V111" s="347"/>
      <c r="W111" s="347"/>
      <c r="X111" s="347"/>
      <c r="Y111" s="347"/>
      <c r="Z111" s="347"/>
      <c r="AA111" s="347"/>
      <c r="AB111" s="347"/>
      <c r="AC111" s="341"/>
      <c r="AD111" s="341"/>
      <c r="AE111" s="341"/>
      <c r="AF111" s="341"/>
      <c r="AG111" s="341"/>
      <c r="AH111" s="341"/>
      <c r="AI111" s="341"/>
      <c r="AJ111" s="341"/>
      <c r="AK111" s="341"/>
      <c r="AL111" s="341"/>
      <c r="AM111" s="341"/>
      <c r="AN111" s="341"/>
      <c r="AO111" s="341"/>
      <c r="AP111" s="341"/>
      <c r="AQ111" s="341"/>
      <c r="AR111" s="341"/>
      <c r="AS111" s="341"/>
      <c r="AT111" s="341"/>
      <c r="AU111" s="341"/>
      <c r="AV111" s="374"/>
      <c r="AW111" s="341"/>
      <c r="AX111" s="341"/>
      <c r="AY111" s="341"/>
      <c r="AZ111" s="341"/>
      <c r="BA111" s="341"/>
      <c r="BB111" s="341"/>
      <c r="BC111" s="341"/>
      <c r="BD111" s="341"/>
      <c r="BE111" s="341"/>
      <c r="BF111" s="341"/>
      <c r="BG111" s="341"/>
      <c r="BH111" s="341"/>
      <c r="BI111" s="341"/>
      <c r="BJ111" s="341"/>
      <c r="BK111" s="341"/>
      <c r="BL111" s="341"/>
      <c r="BM111" s="341"/>
      <c r="BN111" s="352"/>
      <c r="BO111" s="352"/>
      <c r="BP111" s="352"/>
      <c r="BQ111" s="352"/>
      <c r="BR111" s="352"/>
      <c r="BS111" s="352"/>
      <c r="BT111" s="353"/>
      <c r="BU111" s="341"/>
      <c r="BV111" s="341"/>
      <c r="BW111" s="341"/>
      <c r="BX111" s="341"/>
      <c r="BY111" s="341"/>
      <c r="BZ111" s="341"/>
      <c r="CA111" s="341"/>
      <c r="CB111" s="341"/>
      <c r="CC111" s="341"/>
      <c r="CD111" s="341"/>
      <c r="CE111" s="341"/>
      <c r="CF111" s="341"/>
      <c r="CG111" s="341"/>
      <c r="CH111" s="341"/>
      <c r="CI111" s="341"/>
      <c r="CJ111" s="341"/>
      <c r="CK111" s="341"/>
      <c r="CL111" s="341"/>
      <c r="CM111" s="341"/>
      <c r="CN111" s="341"/>
      <c r="CO111" s="341"/>
      <c r="CP111" s="341"/>
      <c r="CQ111" s="341"/>
      <c r="CR111" s="341"/>
      <c r="CS111" s="341"/>
      <c r="CT111" s="341"/>
      <c r="CU111" s="341"/>
      <c r="CV111" s="341"/>
      <c r="CW111" s="341"/>
      <c r="CX111" s="341"/>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c r="DV111" s="341"/>
      <c r="DW111" s="341"/>
      <c r="DX111" s="341"/>
      <c r="DY111" s="341"/>
      <c r="DZ111" s="341"/>
      <c r="EA111" s="341"/>
      <c r="EB111" s="341"/>
      <c r="EC111" s="341"/>
      <c r="ED111" s="341"/>
      <c r="EE111" s="341"/>
      <c r="EF111" s="341"/>
      <c r="EG111" s="341"/>
      <c r="EH111" s="341"/>
      <c r="EI111" s="341"/>
      <c r="EJ111" s="341"/>
      <c r="EK111" s="341"/>
      <c r="EL111" s="341"/>
      <c r="EM111" s="341"/>
      <c r="EN111" s="341"/>
      <c r="EO111" s="341"/>
      <c r="EP111" s="341"/>
      <c r="EQ111" s="341"/>
      <c r="ER111" s="341"/>
      <c r="ES111" s="341"/>
      <c r="ET111" s="341"/>
      <c r="EU111" s="341"/>
      <c r="EV111" s="341"/>
      <c r="EW111" s="341"/>
    </row>
    <row r="112" spans="1:153" s="366" customFormat="1" ht="12.75" hidden="1">
      <c r="A112" s="355" t="s">
        <v>76</v>
      </c>
      <c r="B112" s="366">
        <v>19050</v>
      </c>
      <c r="C112" s="406" t="s">
        <v>82</v>
      </c>
      <c r="D112" s="355"/>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41"/>
      <c r="BI112" s="341"/>
      <c r="BJ112" s="341"/>
      <c r="BK112" s="341"/>
      <c r="BL112" s="341"/>
      <c r="BM112" s="341"/>
      <c r="BN112" s="352"/>
      <c r="BO112" s="352"/>
      <c r="BP112" s="352"/>
      <c r="BQ112" s="352"/>
      <c r="BR112" s="352"/>
      <c r="BS112" s="352"/>
      <c r="BT112" s="353"/>
      <c r="BU112" s="341"/>
      <c r="BV112" s="341"/>
      <c r="BW112" s="341"/>
      <c r="BX112" s="341"/>
      <c r="BY112" s="341"/>
      <c r="BZ112" s="341"/>
      <c r="CA112" s="341"/>
      <c r="CB112" s="341"/>
      <c r="CC112" s="341"/>
      <c r="CD112" s="341"/>
      <c r="CE112" s="341"/>
      <c r="CF112" s="341"/>
      <c r="CG112" s="341"/>
      <c r="CH112" s="341"/>
      <c r="CI112" s="341"/>
      <c r="CJ112" s="341"/>
      <c r="CK112" s="341"/>
      <c r="CL112" s="341"/>
      <c r="CM112" s="341"/>
      <c r="CN112" s="341"/>
      <c r="CO112" s="341"/>
      <c r="CP112" s="341"/>
      <c r="CQ112" s="341"/>
      <c r="CR112" s="341"/>
      <c r="CS112" s="341"/>
      <c r="CT112" s="341"/>
      <c r="CU112" s="341"/>
      <c r="CV112" s="341"/>
      <c r="CW112" s="341"/>
      <c r="CX112" s="341"/>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c r="DV112" s="341"/>
      <c r="DW112" s="341"/>
      <c r="DX112" s="341"/>
      <c r="DY112" s="341"/>
      <c r="DZ112" s="341"/>
      <c r="EA112" s="341"/>
      <c r="EB112" s="341"/>
      <c r="EC112" s="341"/>
      <c r="ED112" s="341"/>
      <c r="EE112" s="341"/>
      <c r="EF112" s="341"/>
      <c r="EG112" s="341"/>
      <c r="EH112" s="341"/>
      <c r="EI112" s="341"/>
      <c r="EJ112" s="341"/>
      <c r="EK112" s="341"/>
      <c r="EL112" s="341"/>
      <c r="EM112" s="341"/>
      <c r="EN112" s="341"/>
      <c r="EO112" s="341"/>
      <c r="EP112" s="341"/>
      <c r="EQ112" s="341"/>
      <c r="ER112" s="341"/>
      <c r="ES112" s="341"/>
      <c r="ET112" s="341"/>
      <c r="EU112" s="341"/>
      <c r="EV112" s="341"/>
      <c r="EW112" s="341"/>
    </row>
    <row r="113" spans="1:153" s="366" customFormat="1" ht="12.75" hidden="1">
      <c r="A113" s="355" t="s">
        <v>77</v>
      </c>
      <c r="B113" s="366">
        <v>21820</v>
      </c>
      <c r="C113" s="406" t="s">
        <v>83</v>
      </c>
      <c r="D113" s="355"/>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52"/>
      <c r="BO113" s="352"/>
      <c r="BP113" s="352"/>
      <c r="BQ113" s="352"/>
      <c r="BR113" s="352"/>
      <c r="BS113" s="352"/>
      <c r="BT113" s="353"/>
      <c r="BU113" s="341"/>
      <c r="BV113" s="341"/>
      <c r="BW113" s="341"/>
      <c r="BX113" s="341"/>
      <c r="BY113" s="341"/>
      <c r="BZ113" s="341"/>
      <c r="CA113" s="341"/>
      <c r="CB113" s="341"/>
      <c r="CC113" s="341"/>
      <c r="CD113" s="341"/>
      <c r="CE113" s="341"/>
      <c r="CF113" s="341"/>
      <c r="CG113" s="341"/>
      <c r="CH113" s="341"/>
      <c r="CI113" s="341"/>
      <c r="CJ113" s="341"/>
      <c r="CK113" s="341"/>
      <c r="CL113" s="341"/>
      <c r="CM113" s="341"/>
      <c r="CN113" s="341"/>
      <c r="CO113" s="341"/>
      <c r="CP113" s="341"/>
      <c r="CQ113" s="341"/>
      <c r="CR113" s="341"/>
      <c r="CS113" s="341"/>
      <c r="CT113" s="341"/>
      <c r="CU113" s="341"/>
      <c r="CV113" s="341"/>
      <c r="CW113" s="341"/>
      <c r="CX113" s="341"/>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c r="DV113" s="341"/>
      <c r="DW113" s="341"/>
      <c r="DX113" s="341"/>
      <c r="DY113" s="341"/>
      <c r="DZ113" s="341"/>
      <c r="EA113" s="341"/>
      <c r="EB113" s="341"/>
      <c r="EC113" s="341"/>
      <c r="ED113" s="341"/>
      <c r="EE113" s="341"/>
      <c r="EF113" s="341"/>
      <c r="EG113" s="341"/>
      <c r="EH113" s="341"/>
      <c r="EI113" s="341"/>
      <c r="EJ113" s="341"/>
      <c r="EK113" s="341"/>
      <c r="EL113" s="341"/>
      <c r="EM113" s="341"/>
      <c r="EN113" s="341"/>
      <c r="EO113" s="341"/>
      <c r="EP113" s="341"/>
      <c r="EQ113" s="341"/>
      <c r="ER113" s="341"/>
      <c r="ES113" s="341"/>
      <c r="ET113" s="341"/>
      <c r="EU113" s="341"/>
      <c r="EV113" s="341"/>
      <c r="EW113" s="341"/>
    </row>
    <row r="114" spans="1:153" s="366" customFormat="1" ht="12.75" hidden="1">
      <c r="A114" s="376"/>
      <c r="B114" s="377"/>
      <c r="C114" s="360"/>
      <c r="D114" s="375"/>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52"/>
      <c r="BO114" s="352"/>
      <c r="BP114" s="352"/>
      <c r="BQ114" s="352"/>
      <c r="BR114" s="352"/>
      <c r="BS114" s="352"/>
      <c r="BT114" s="353"/>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A114" s="341"/>
      <c r="EB114" s="341"/>
      <c r="EC114" s="341"/>
      <c r="ED114" s="341"/>
      <c r="EE114" s="341"/>
      <c r="EF114" s="341"/>
      <c r="EG114" s="341"/>
      <c r="EH114" s="341"/>
      <c r="EI114" s="341"/>
      <c r="EJ114" s="341"/>
      <c r="EK114" s="341"/>
      <c r="EL114" s="341"/>
      <c r="EM114" s="341"/>
      <c r="EN114" s="341"/>
      <c r="EO114" s="341"/>
      <c r="EP114" s="341"/>
      <c r="EQ114" s="341"/>
      <c r="ER114" s="341"/>
      <c r="ES114" s="341"/>
      <c r="ET114" s="341"/>
      <c r="EU114" s="341"/>
      <c r="EV114" s="341"/>
      <c r="EW114" s="341"/>
    </row>
    <row r="115" spans="1:153" s="366" customFormat="1" ht="12.75" hidden="1">
      <c r="A115" s="386" t="s">
        <v>43</v>
      </c>
      <c r="B115" s="387">
        <v>4</v>
      </c>
      <c r="C115" s="397"/>
      <c r="D115" s="375" t="s">
        <v>12</v>
      </c>
      <c r="E115" s="375" t="s">
        <v>50</v>
      </c>
      <c r="F115" s="375" t="s">
        <v>51</v>
      </c>
      <c r="G115" s="375" t="s">
        <v>52</v>
      </c>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M115" s="341"/>
      <c r="BN115" s="352"/>
      <c r="BO115" s="352"/>
      <c r="BP115" s="352"/>
      <c r="BQ115" s="352"/>
      <c r="BR115" s="352"/>
      <c r="BS115" s="352"/>
      <c r="BT115" s="353"/>
      <c r="BU115" s="341"/>
      <c r="BV115" s="341"/>
      <c r="BW115" s="341"/>
      <c r="BX115" s="341"/>
      <c r="BY115" s="341"/>
      <c r="BZ115" s="341"/>
      <c r="CA115" s="341"/>
      <c r="CB115" s="341"/>
      <c r="CC115" s="341"/>
      <c r="CD115" s="341"/>
      <c r="CE115" s="341"/>
      <c r="CF115" s="341"/>
      <c r="CG115" s="341"/>
      <c r="CH115" s="341"/>
      <c r="CI115" s="341"/>
      <c r="CJ115" s="341"/>
      <c r="CK115" s="341"/>
      <c r="CL115" s="341"/>
      <c r="CM115" s="341"/>
      <c r="CN115" s="341"/>
      <c r="CO115" s="341"/>
      <c r="CP115" s="341"/>
      <c r="CQ115" s="341"/>
      <c r="CR115" s="341"/>
      <c r="CS115" s="341"/>
      <c r="CT115" s="341"/>
      <c r="CU115" s="341"/>
      <c r="CV115" s="341"/>
      <c r="CW115" s="341"/>
      <c r="CX115" s="341"/>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c r="DV115" s="341"/>
      <c r="DW115" s="341"/>
      <c r="DX115" s="341"/>
      <c r="DY115" s="341"/>
      <c r="DZ115" s="341"/>
      <c r="EA115" s="341"/>
      <c r="EB115" s="341"/>
      <c r="EC115" s="341"/>
      <c r="ED115" s="341"/>
      <c r="EE115" s="341"/>
      <c r="EF115" s="341"/>
      <c r="EG115" s="341"/>
      <c r="EH115" s="341"/>
      <c r="EI115" s="341"/>
      <c r="EJ115" s="341"/>
      <c r="EK115" s="341"/>
      <c r="EL115" s="341"/>
      <c r="EM115" s="341"/>
      <c r="EN115" s="341"/>
      <c r="EO115" s="341"/>
      <c r="EP115" s="341"/>
      <c r="EQ115" s="341"/>
      <c r="ER115" s="341"/>
      <c r="ES115" s="341"/>
      <c r="ET115" s="341"/>
      <c r="EU115" s="341"/>
      <c r="EV115" s="341"/>
      <c r="EW115" s="341"/>
    </row>
    <row r="116" spans="1:153" s="366" customFormat="1" ht="12.75" hidden="1">
      <c r="A116" s="365" t="s">
        <v>45</v>
      </c>
      <c r="B116" s="387">
        <v>6</v>
      </c>
      <c r="C116" s="406" t="s">
        <v>49</v>
      </c>
      <c r="D116" s="375"/>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BF116" s="341"/>
      <c r="BG116" s="341"/>
      <c r="BH116" s="341"/>
      <c r="BI116" s="341"/>
      <c r="BJ116" s="341"/>
      <c r="BK116" s="341"/>
      <c r="BL116" s="341"/>
      <c r="BM116" s="341"/>
      <c r="BN116" s="352"/>
      <c r="BO116" s="352"/>
      <c r="BP116" s="352"/>
      <c r="BQ116" s="352"/>
      <c r="BR116" s="352"/>
      <c r="BS116" s="352"/>
      <c r="BT116" s="353"/>
      <c r="BU116" s="341"/>
      <c r="BV116" s="341"/>
      <c r="BW116" s="341"/>
      <c r="BX116" s="341"/>
      <c r="BY116" s="341"/>
      <c r="BZ116" s="341"/>
      <c r="CA116" s="341"/>
      <c r="CB116" s="341"/>
      <c r="CC116" s="341"/>
      <c r="CD116" s="341"/>
      <c r="CE116" s="341"/>
      <c r="CF116" s="341"/>
      <c r="CG116" s="341"/>
      <c r="CH116" s="341"/>
      <c r="CI116" s="341"/>
      <c r="CJ116" s="341"/>
      <c r="CK116" s="341"/>
      <c r="CL116" s="341"/>
      <c r="CM116" s="341"/>
      <c r="CN116" s="341"/>
      <c r="CO116" s="341"/>
      <c r="CP116" s="341"/>
      <c r="CQ116" s="341"/>
      <c r="CR116" s="341"/>
      <c r="CS116" s="341"/>
      <c r="CT116" s="341"/>
      <c r="CU116" s="341"/>
      <c r="CV116" s="341"/>
      <c r="CW116" s="341"/>
      <c r="CX116" s="341"/>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c r="DV116" s="341"/>
      <c r="DW116" s="341"/>
      <c r="DX116" s="341"/>
      <c r="DY116" s="341"/>
      <c r="DZ116" s="341"/>
      <c r="EA116" s="341"/>
      <c r="EB116" s="341"/>
      <c r="EC116" s="341"/>
      <c r="ED116" s="341"/>
      <c r="EE116" s="341"/>
      <c r="EF116" s="341"/>
      <c r="EG116" s="341"/>
      <c r="EH116" s="341"/>
      <c r="EI116" s="341"/>
      <c r="EJ116" s="341"/>
      <c r="EK116" s="341"/>
      <c r="EL116" s="341"/>
      <c r="EM116" s="341"/>
      <c r="EN116" s="341"/>
      <c r="EO116" s="341"/>
      <c r="EP116" s="341"/>
      <c r="EQ116" s="341"/>
      <c r="ER116" s="341"/>
      <c r="ES116" s="341"/>
      <c r="ET116" s="341"/>
      <c r="EU116" s="341"/>
      <c r="EV116" s="341"/>
      <c r="EW116" s="341"/>
    </row>
    <row r="117" spans="1:153" s="366" customFormat="1" ht="12.75" hidden="1">
      <c r="A117" s="388" t="s">
        <v>9</v>
      </c>
      <c r="B117" s="389">
        <v>11</v>
      </c>
      <c r="C117" s="406" t="s">
        <v>74</v>
      </c>
      <c r="D117" s="375"/>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1"/>
      <c r="AD117" s="341"/>
      <c r="AE117" s="341"/>
      <c r="AF117" s="341"/>
      <c r="AG117" s="341"/>
      <c r="AH117" s="341"/>
      <c r="AI117" s="341"/>
      <c r="AJ117" s="341"/>
      <c r="AK117" s="341"/>
      <c r="AL117" s="341"/>
      <c r="AM117" s="341"/>
      <c r="AN117" s="341"/>
      <c r="AO117" s="341"/>
      <c r="AP117" s="341"/>
      <c r="AQ117" s="341"/>
      <c r="AR117" s="341"/>
      <c r="AS117" s="341"/>
      <c r="AT117" s="341"/>
      <c r="AU117" s="341"/>
      <c r="AV117" s="341"/>
      <c r="AW117" s="341"/>
      <c r="AX117" s="341"/>
      <c r="AY117" s="341"/>
      <c r="AZ117" s="341"/>
      <c r="BA117" s="341"/>
      <c r="BB117" s="341"/>
      <c r="BC117" s="341"/>
      <c r="BD117" s="341"/>
      <c r="BE117" s="341"/>
      <c r="BF117" s="341"/>
      <c r="BG117" s="341"/>
      <c r="BH117" s="341"/>
      <c r="BI117" s="341"/>
      <c r="BJ117" s="341"/>
      <c r="BK117" s="341"/>
      <c r="BL117" s="341"/>
      <c r="BM117" s="341"/>
      <c r="BN117" s="352"/>
      <c r="BO117" s="352"/>
      <c r="BP117" s="352"/>
      <c r="BQ117" s="352"/>
      <c r="BR117" s="352"/>
      <c r="BS117" s="352"/>
      <c r="BT117" s="353"/>
      <c r="BU117" s="341"/>
      <c r="BV117" s="341"/>
      <c r="BW117" s="341"/>
      <c r="BX117" s="341"/>
      <c r="BY117" s="341"/>
      <c r="BZ117" s="341"/>
      <c r="CA117" s="341"/>
      <c r="CB117" s="341"/>
      <c r="CC117" s="341"/>
      <c r="CD117" s="341"/>
      <c r="CE117" s="341"/>
      <c r="CF117" s="341"/>
      <c r="CG117" s="341"/>
      <c r="CH117" s="341"/>
      <c r="CI117" s="341"/>
      <c r="CJ117" s="341"/>
      <c r="CK117" s="341"/>
      <c r="CL117" s="341"/>
      <c r="CM117" s="341"/>
      <c r="CN117" s="341"/>
      <c r="CO117" s="341"/>
      <c r="CP117" s="341"/>
      <c r="CQ117" s="341"/>
      <c r="CR117" s="341"/>
      <c r="CS117" s="341"/>
      <c r="CT117" s="341"/>
      <c r="CU117" s="341"/>
      <c r="CV117" s="341"/>
      <c r="CW117" s="341"/>
      <c r="CX117" s="341"/>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c r="DV117" s="341"/>
      <c r="DW117" s="341"/>
      <c r="DX117" s="341"/>
      <c r="DY117" s="341"/>
      <c r="DZ117" s="341"/>
      <c r="EA117" s="341"/>
      <c r="EB117" s="341"/>
      <c r="EC117" s="341"/>
      <c r="ED117" s="341"/>
      <c r="EE117" s="341"/>
      <c r="EF117" s="341"/>
      <c r="EG117" s="341"/>
      <c r="EH117" s="341"/>
      <c r="EI117" s="341"/>
      <c r="EJ117" s="341"/>
      <c r="EK117" s="341"/>
      <c r="EL117" s="341"/>
      <c r="EM117" s="341"/>
      <c r="EN117" s="341"/>
      <c r="EO117" s="341"/>
      <c r="EP117" s="341"/>
      <c r="EQ117" s="341"/>
      <c r="ER117" s="341"/>
      <c r="ES117" s="341"/>
      <c r="ET117" s="341"/>
      <c r="EU117" s="341"/>
      <c r="EV117" s="341"/>
      <c r="EW117" s="341"/>
    </row>
    <row r="118" spans="1:153" s="366" customFormat="1" ht="12.75" hidden="1">
      <c r="A118" s="365" t="s">
        <v>48</v>
      </c>
      <c r="B118" s="390">
        <v>10</v>
      </c>
      <c r="C118" s="406" t="s">
        <v>16</v>
      </c>
      <c r="D118" s="375"/>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1"/>
      <c r="AD118" s="341"/>
      <c r="AE118" s="341"/>
      <c r="AF118" s="341"/>
      <c r="AG118" s="341"/>
      <c r="AH118" s="341"/>
      <c r="AI118" s="341"/>
      <c r="AJ118" s="341"/>
      <c r="AK118" s="341"/>
      <c r="AL118" s="341"/>
      <c r="AM118" s="341"/>
      <c r="AN118" s="341"/>
      <c r="AO118" s="341"/>
      <c r="AP118" s="341"/>
      <c r="AQ118" s="341"/>
      <c r="AR118" s="341"/>
      <c r="AS118" s="341"/>
      <c r="AT118" s="341"/>
      <c r="AU118" s="341"/>
      <c r="AV118" s="341"/>
      <c r="AW118" s="341"/>
      <c r="AX118" s="341"/>
      <c r="AY118" s="341"/>
      <c r="AZ118" s="341"/>
      <c r="BA118" s="341"/>
      <c r="BB118" s="341"/>
      <c r="BC118" s="341"/>
      <c r="BD118" s="341"/>
      <c r="BE118" s="341"/>
      <c r="BF118" s="341"/>
      <c r="BG118" s="341"/>
      <c r="BH118" s="341"/>
      <c r="BI118" s="341"/>
      <c r="BJ118" s="341"/>
      <c r="BK118" s="341"/>
      <c r="BL118" s="341"/>
      <c r="BM118" s="341"/>
      <c r="BN118" s="352"/>
      <c r="BO118" s="352"/>
      <c r="BP118" s="352"/>
      <c r="BQ118" s="352"/>
      <c r="BR118" s="352"/>
      <c r="BS118" s="352"/>
      <c r="BT118" s="353"/>
      <c r="BU118" s="341"/>
      <c r="BV118" s="341"/>
      <c r="BW118" s="341"/>
      <c r="BX118" s="341"/>
      <c r="BY118" s="341"/>
      <c r="BZ118" s="341"/>
      <c r="CA118" s="341"/>
      <c r="CB118" s="341"/>
      <c r="CC118" s="341"/>
      <c r="CD118" s="341"/>
      <c r="CE118" s="341"/>
      <c r="CF118" s="341"/>
      <c r="CG118" s="341"/>
      <c r="CH118" s="341"/>
      <c r="CI118" s="341"/>
      <c r="CJ118" s="341"/>
      <c r="CK118" s="341"/>
      <c r="CL118" s="341"/>
      <c r="CM118" s="341"/>
      <c r="CN118" s="341"/>
      <c r="CO118" s="341"/>
      <c r="CP118" s="341"/>
      <c r="CQ118" s="341"/>
      <c r="CR118" s="341"/>
      <c r="CS118" s="341"/>
      <c r="CT118" s="341"/>
      <c r="CU118" s="341"/>
      <c r="CV118" s="341"/>
      <c r="CW118" s="341"/>
      <c r="CX118" s="341"/>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c r="DV118" s="341"/>
      <c r="DW118" s="341"/>
      <c r="DX118" s="341"/>
      <c r="DY118" s="341"/>
      <c r="DZ118" s="341"/>
      <c r="EA118" s="341"/>
      <c r="EB118" s="341"/>
      <c r="EC118" s="341"/>
      <c r="ED118" s="341"/>
      <c r="EE118" s="341"/>
      <c r="EF118" s="341"/>
      <c r="EG118" s="341"/>
      <c r="EH118" s="341"/>
      <c r="EI118" s="341"/>
      <c r="EJ118" s="341"/>
      <c r="EK118" s="341"/>
      <c r="EL118" s="341"/>
      <c r="EM118" s="341"/>
      <c r="EN118" s="341"/>
      <c r="EO118" s="341"/>
      <c r="EP118" s="341"/>
      <c r="EQ118" s="341"/>
      <c r="ER118" s="341"/>
      <c r="ES118" s="341"/>
      <c r="ET118" s="341"/>
      <c r="EU118" s="341"/>
      <c r="EV118" s="341"/>
      <c r="EW118" s="341"/>
    </row>
    <row r="119" spans="1:153" s="366" customFormat="1" ht="12.75" hidden="1">
      <c r="A119" s="365" t="s">
        <v>46</v>
      </c>
      <c r="B119" s="390">
        <v>8</v>
      </c>
      <c r="C119" s="406" t="s">
        <v>17</v>
      </c>
      <c r="D119" s="375"/>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1"/>
      <c r="AD119" s="341"/>
      <c r="AE119" s="341"/>
      <c r="AF119" s="341"/>
      <c r="AG119" s="341"/>
      <c r="AH119" s="341"/>
      <c r="AI119" s="341"/>
      <c r="AJ119" s="341"/>
      <c r="AK119" s="341"/>
      <c r="AL119" s="341"/>
      <c r="AM119" s="341"/>
      <c r="AN119" s="341"/>
      <c r="AO119" s="341"/>
      <c r="AP119" s="341"/>
      <c r="AQ119" s="341"/>
      <c r="AR119" s="341"/>
      <c r="AS119" s="341"/>
      <c r="AT119" s="341"/>
      <c r="AU119" s="341"/>
      <c r="AV119" s="341"/>
      <c r="AW119" s="341"/>
      <c r="AX119" s="341"/>
      <c r="AY119" s="341"/>
      <c r="AZ119" s="341"/>
      <c r="BA119" s="341"/>
      <c r="BB119" s="341"/>
      <c r="BC119" s="341"/>
      <c r="BD119" s="341"/>
      <c r="BE119" s="341"/>
      <c r="BF119" s="341"/>
      <c r="BG119" s="341"/>
      <c r="BH119" s="341"/>
      <c r="BI119" s="341"/>
      <c r="BJ119" s="341"/>
      <c r="BK119" s="341"/>
      <c r="BL119" s="341"/>
      <c r="BM119" s="341"/>
      <c r="BN119" s="352"/>
      <c r="BO119" s="352"/>
      <c r="BP119" s="352"/>
      <c r="BQ119" s="352"/>
      <c r="BR119" s="352"/>
      <c r="BS119" s="352"/>
      <c r="BT119" s="353"/>
      <c r="BU119" s="341"/>
      <c r="BV119" s="341"/>
      <c r="BW119" s="341"/>
      <c r="BX119" s="341"/>
      <c r="BY119" s="341"/>
      <c r="BZ119" s="341"/>
      <c r="CA119" s="341"/>
      <c r="CB119" s="341"/>
      <c r="CC119" s="341"/>
      <c r="CD119" s="341"/>
      <c r="CE119" s="341"/>
      <c r="CF119" s="341"/>
      <c r="CG119" s="341"/>
      <c r="CH119" s="341"/>
      <c r="CI119" s="341"/>
      <c r="CJ119" s="341"/>
      <c r="CK119" s="341"/>
      <c r="CL119" s="341"/>
      <c r="CM119" s="341"/>
      <c r="CN119" s="341"/>
      <c r="CO119" s="341"/>
      <c r="CP119" s="341"/>
      <c r="CQ119" s="341"/>
      <c r="CR119" s="341"/>
      <c r="CS119" s="341"/>
      <c r="CT119" s="341"/>
      <c r="CU119" s="341"/>
      <c r="CV119" s="341"/>
      <c r="CW119" s="341"/>
      <c r="CX119" s="341"/>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c r="DV119" s="341"/>
      <c r="DW119" s="341"/>
      <c r="DX119" s="341"/>
      <c r="DY119" s="341"/>
      <c r="DZ119" s="341"/>
      <c r="EA119" s="341"/>
      <c r="EB119" s="341"/>
      <c r="EC119" s="341"/>
      <c r="ED119" s="341"/>
      <c r="EE119" s="341"/>
      <c r="EF119" s="341"/>
      <c r="EG119" s="341"/>
      <c r="EH119" s="341"/>
      <c r="EI119" s="341"/>
      <c r="EJ119" s="341"/>
      <c r="EK119" s="341"/>
      <c r="EL119" s="341"/>
      <c r="EM119" s="341"/>
      <c r="EN119" s="341"/>
      <c r="EO119" s="341"/>
      <c r="EP119" s="341"/>
      <c r="EQ119" s="341"/>
      <c r="ER119" s="341"/>
      <c r="ES119" s="341"/>
      <c r="ET119" s="341"/>
      <c r="EU119" s="341"/>
      <c r="EV119" s="341"/>
      <c r="EW119" s="341"/>
    </row>
    <row r="120" spans="1:153" s="366" customFormat="1" ht="12.75" hidden="1">
      <c r="A120" s="386" t="s">
        <v>41</v>
      </c>
      <c r="B120" s="387">
        <v>2</v>
      </c>
      <c r="C120" s="406" t="s">
        <v>75</v>
      </c>
      <c r="D120" s="375"/>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1"/>
      <c r="AD120" s="341"/>
      <c r="AE120" s="341"/>
      <c r="AF120" s="341"/>
      <c r="AG120" s="341"/>
      <c r="AH120" s="341"/>
      <c r="AI120" s="341"/>
      <c r="AJ120" s="341"/>
      <c r="AK120" s="341"/>
      <c r="AL120" s="341"/>
      <c r="AM120" s="341"/>
      <c r="AN120" s="341"/>
      <c r="AO120" s="341"/>
      <c r="AP120" s="341"/>
      <c r="AQ120" s="341"/>
      <c r="AR120" s="341"/>
      <c r="AS120" s="341"/>
      <c r="AT120" s="341"/>
      <c r="AU120" s="341"/>
      <c r="AV120" s="341"/>
      <c r="AW120" s="341"/>
      <c r="AX120" s="341"/>
      <c r="AY120" s="341"/>
      <c r="AZ120" s="341"/>
      <c r="BA120" s="341"/>
      <c r="BB120" s="341"/>
      <c r="BC120" s="341"/>
      <c r="BD120" s="341"/>
      <c r="BE120" s="341"/>
      <c r="BF120" s="341"/>
      <c r="BG120" s="341"/>
      <c r="BH120" s="341"/>
      <c r="BI120" s="341"/>
      <c r="BJ120" s="341"/>
      <c r="BK120" s="341"/>
      <c r="BL120" s="341"/>
      <c r="BM120" s="341"/>
      <c r="BN120" s="352"/>
      <c r="BO120" s="352"/>
      <c r="BP120" s="352"/>
      <c r="BQ120" s="352"/>
      <c r="BR120" s="352"/>
      <c r="BS120" s="352"/>
      <c r="BT120" s="353"/>
      <c r="BU120" s="341"/>
      <c r="BV120" s="341"/>
      <c r="BW120" s="341"/>
      <c r="BX120" s="341"/>
      <c r="BY120" s="341"/>
      <c r="BZ120" s="341"/>
      <c r="CA120" s="341"/>
      <c r="CB120" s="341"/>
      <c r="CC120" s="341"/>
      <c r="CD120" s="341"/>
      <c r="CE120" s="341"/>
      <c r="CF120" s="341"/>
      <c r="CG120" s="341"/>
      <c r="CH120" s="341"/>
      <c r="CI120" s="341"/>
      <c r="CJ120" s="341"/>
      <c r="CK120" s="341"/>
      <c r="CL120" s="341"/>
      <c r="CM120" s="341"/>
      <c r="CN120" s="341"/>
      <c r="CO120" s="341"/>
      <c r="CP120" s="341"/>
      <c r="CQ120" s="341"/>
      <c r="CR120" s="341"/>
      <c r="CS120" s="341"/>
      <c r="CT120" s="341"/>
      <c r="CU120" s="341"/>
      <c r="CV120" s="341"/>
      <c r="CW120" s="341"/>
      <c r="CX120" s="341"/>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c r="DV120" s="341"/>
      <c r="DW120" s="341"/>
      <c r="DX120" s="341"/>
      <c r="DY120" s="341"/>
      <c r="DZ120" s="341"/>
      <c r="EA120" s="341"/>
      <c r="EB120" s="341"/>
      <c r="EC120" s="341"/>
      <c r="ED120" s="341"/>
      <c r="EE120" s="341"/>
      <c r="EF120" s="341"/>
      <c r="EG120" s="341"/>
      <c r="EH120" s="341"/>
      <c r="EI120" s="341"/>
      <c r="EJ120" s="341"/>
      <c r="EK120" s="341"/>
      <c r="EL120" s="341"/>
      <c r="EM120" s="341"/>
      <c r="EN120" s="341"/>
      <c r="EO120" s="341"/>
      <c r="EP120" s="341"/>
      <c r="EQ120" s="341"/>
      <c r="ER120" s="341"/>
      <c r="ES120" s="341"/>
      <c r="ET120" s="341"/>
      <c r="EU120" s="341"/>
      <c r="EV120" s="341"/>
      <c r="EW120" s="341"/>
    </row>
    <row r="121" spans="1:153" s="366" customFormat="1" ht="12.75" hidden="1">
      <c r="A121" s="365" t="s">
        <v>47</v>
      </c>
      <c r="B121" s="390">
        <v>9</v>
      </c>
      <c r="C121" s="406" t="s">
        <v>76</v>
      </c>
      <c r="D121" s="375"/>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1"/>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1"/>
      <c r="AY121" s="341"/>
      <c r="AZ121" s="341"/>
      <c r="BA121" s="341"/>
      <c r="BB121" s="341"/>
      <c r="BC121" s="341"/>
      <c r="BD121" s="341"/>
      <c r="BE121" s="341"/>
      <c r="BF121" s="341"/>
      <c r="BG121" s="341"/>
      <c r="BH121" s="341"/>
      <c r="BI121" s="341"/>
      <c r="BJ121" s="341"/>
      <c r="BK121" s="341"/>
      <c r="BL121" s="341"/>
      <c r="BM121" s="341"/>
      <c r="BN121" s="352"/>
      <c r="BO121" s="352"/>
      <c r="BP121" s="352"/>
      <c r="BQ121" s="352"/>
      <c r="BR121" s="352"/>
      <c r="BS121" s="352"/>
      <c r="BT121" s="353"/>
      <c r="BU121" s="341"/>
      <c r="BV121" s="341"/>
      <c r="BW121" s="341"/>
      <c r="BX121" s="341"/>
      <c r="BY121" s="341"/>
      <c r="BZ121" s="341"/>
      <c r="CA121" s="341"/>
      <c r="CB121" s="341"/>
      <c r="CC121" s="341"/>
      <c r="CD121" s="341"/>
      <c r="CE121" s="341"/>
      <c r="CF121" s="341"/>
      <c r="CG121" s="341"/>
      <c r="CH121" s="341"/>
      <c r="CI121" s="341"/>
      <c r="CJ121" s="341"/>
      <c r="CK121" s="341"/>
      <c r="CL121" s="341"/>
      <c r="CM121" s="341"/>
      <c r="CN121" s="341"/>
      <c r="CO121" s="341"/>
      <c r="CP121" s="341"/>
      <c r="CQ121" s="341"/>
      <c r="CR121" s="341"/>
      <c r="CS121" s="341"/>
      <c r="CT121" s="341"/>
      <c r="CU121" s="341"/>
      <c r="CV121" s="341"/>
      <c r="CW121" s="341"/>
      <c r="CX121" s="341"/>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c r="DV121" s="341"/>
      <c r="DW121" s="341"/>
      <c r="DX121" s="341"/>
      <c r="DY121" s="341"/>
      <c r="DZ121" s="341"/>
      <c r="EA121" s="341"/>
      <c r="EB121" s="341"/>
      <c r="EC121" s="341"/>
      <c r="ED121" s="341"/>
      <c r="EE121" s="341"/>
      <c r="EF121" s="341"/>
      <c r="EG121" s="341"/>
      <c r="EH121" s="341"/>
      <c r="EI121" s="341"/>
      <c r="EJ121" s="341"/>
      <c r="EK121" s="341"/>
      <c r="EL121" s="341"/>
      <c r="EM121" s="341"/>
      <c r="EN121" s="341"/>
      <c r="EO121" s="341"/>
      <c r="EP121" s="341"/>
      <c r="EQ121" s="341"/>
      <c r="ER121" s="341"/>
      <c r="ES121" s="341"/>
      <c r="ET121" s="341"/>
      <c r="EU121" s="341"/>
      <c r="EV121" s="341"/>
      <c r="EW121" s="341"/>
    </row>
    <row r="122" spans="1:153" s="366" customFormat="1" ht="12.75" hidden="1">
      <c r="A122" s="392" t="s">
        <v>44</v>
      </c>
      <c r="B122" s="387">
        <v>5</v>
      </c>
      <c r="C122" s="406" t="s">
        <v>77</v>
      </c>
      <c r="D122" s="375"/>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1"/>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1"/>
      <c r="BM122" s="341"/>
      <c r="BN122" s="352"/>
      <c r="BO122" s="352"/>
      <c r="BP122" s="352"/>
      <c r="BQ122" s="352"/>
      <c r="BR122" s="352"/>
      <c r="BS122" s="352"/>
      <c r="BT122" s="353"/>
      <c r="BU122" s="341"/>
      <c r="BV122" s="341"/>
      <c r="BW122" s="341"/>
      <c r="BX122" s="341"/>
      <c r="BY122" s="341"/>
      <c r="BZ122" s="341"/>
      <c r="CA122" s="341"/>
      <c r="CB122" s="341"/>
      <c r="CC122" s="341"/>
      <c r="CD122" s="341"/>
      <c r="CE122" s="341"/>
      <c r="CF122" s="341"/>
      <c r="CG122" s="341"/>
      <c r="CH122" s="341"/>
      <c r="CI122" s="341"/>
      <c r="CJ122" s="341"/>
      <c r="CK122" s="341"/>
      <c r="CL122" s="341"/>
      <c r="CM122" s="341"/>
      <c r="CN122" s="341"/>
      <c r="CO122" s="341"/>
      <c r="CP122" s="341"/>
      <c r="CQ122" s="341"/>
      <c r="CR122" s="341"/>
      <c r="CS122" s="341"/>
      <c r="CT122" s="341"/>
      <c r="CU122" s="341"/>
      <c r="CV122" s="341"/>
      <c r="CW122" s="341"/>
      <c r="CX122" s="341"/>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c r="DV122" s="341"/>
      <c r="DW122" s="341"/>
      <c r="DX122" s="341"/>
      <c r="DY122" s="341"/>
      <c r="DZ122" s="341"/>
      <c r="EA122" s="341"/>
      <c r="EB122" s="341"/>
      <c r="EC122" s="341"/>
      <c r="ED122" s="341"/>
      <c r="EE122" s="341"/>
      <c r="EF122" s="341"/>
      <c r="EG122" s="341"/>
      <c r="EH122" s="341"/>
      <c r="EI122" s="341"/>
      <c r="EJ122" s="341"/>
      <c r="EK122" s="341"/>
      <c r="EL122" s="341"/>
      <c r="EM122" s="341"/>
      <c r="EN122" s="341"/>
      <c r="EO122" s="341"/>
      <c r="EP122" s="341"/>
      <c r="EQ122" s="341"/>
      <c r="ER122" s="341"/>
      <c r="ES122" s="341"/>
      <c r="ET122" s="341"/>
      <c r="EU122" s="341"/>
      <c r="EV122" s="341"/>
      <c r="EW122" s="341"/>
    </row>
    <row r="123" spans="1:153" s="366" customFormat="1" ht="12.75" hidden="1">
      <c r="A123" s="393" t="s">
        <v>42</v>
      </c>
      <c r="B123" s="387">
        <v>3</v>
      </c>
      <c r="C123" s="360"/>
      <c r="D123" s="375"/>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1"/>
      <c r="AD123" s="341"/>
      <c r="AE123" s="341"/>
      <c r="AF123" s="341"/>
      <c r="AG123" s="341"/>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B123" s="341"/>
      <c r="BC123" s="341"/>
      <c r="BD123" s="341"/>
      <c r="BE123" s="341"/>
      <c r="BF123" s="341"/>
      <c r="BG123" s="341"/>
      <c r="BH123" s="341"/>
      <c r="BI123" s="341"/>
      <c r="BJ123" s="341"/>
      <c r="BK123" s="341"/>
      <c r="BL123" s="341"/>
      <c r="BM123" s="341"/>
      <c r="BN123" s="352"/>
      <c r="BO123" s="352"/>
      <c r="BP123" s="352"/>
      <c r="BQ123" s="352"/>
      <c r="BR123" s="352"/>
      <c r="BS123" s="352"/>
      <c r="BT123" s="353"/>
      <c r="BU123" s="341"/>
      <c r="BV123" s="341"/>
      <c r="BW123" s="341"/>
      <c r="BX123" s="341"/>
      <c r="BY123" s="341"/>
      <c r="BZ123" s="341"/>
      <c r="CA123" s="341"/>
      <c r="CB123" s="341"/>
      <c r="CC123" s="341"/>
      <c r="CD123" s="341"/>
      <c r="CE123" s="341"/>
      <c r="CF123" s="341"/>
      <c r="CG123" s="341"/>
      <c r="CH123" s="341"/>
      <c r="CI123" s="341"/>
      <c r="CJ123" s="341"/>
      <c r="CK123" s="341"/>
      <c r="CL123" s="341"/>
      <c r="CM123" s="341"/>
      <c r="CN123" s="341"/>
      <c r="CO123" s="341"/>
      <c r="CP123" s="341"/>
      <c r="CQ123" s="341"/>
      <c r="CR123" s="341"/>
      <c r="CS123" s="341"/>
      <c r="CT123" s="341"/>
      <c r="CU123" s="341"/>
      <c r="CV123" s="341"/>
      <c r="CW123" s="341"/>
      <c r="CX123" s="341"/>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c r="DV123" s="341"/>
      <c r="DW123" s="341"/>
      <c r="DX123" s="341"/>
      <c r="DY123" s="341"/>
      <c r="DZ123" s="341"/>
      <c r="EA123" s="341"/>
      <c r="EB123" s="341"/>
      <c r="EC123" s="341"/>
      <c r="ED123" s="341"/>
      <c r="EE123" s="341"/>
      <c r="EF123" s="341"/>
      <c r="EG123" s="341"/>
      <c r="EH123" s="341"/>
      <c r="EI123" s="341"/>
      <c r="EJ123" s="341"/>
      <c r="EK123" s="341"/>
      <c r="EL123" s="341"/>
      <c r="EM123" s="341"/>
      <c r="EN123" s="341"/>
      <c r="EO123" s="341"/>
      <c r="EP123" s="341"/>
      <c r="EQ123" s="341"/>
      <c r="ER123" s="341"/>
      <c r="ES123" s="341"/>
      <c r="ET123" s="341"/>
      <c r="EU123" s="341"/>
      <c r="EV123" s="341"/>
      <c r="EW123" s="341"/>
    </row>
    <row r="124" spans="1:153" s="366" customFormat="1" ht="12.75" hidden="1">
      <c r="A124" s="365" t="s">
        <v>1</v>
      </c>
      <c r="B124" s="390">
        <v>7</v>
      </c>
      <c r="C124" s="360"/>
      <c r="D124" s="375"/>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1"/>
      <c r="AD124" s="341"/>
      <c r="AE124" s="341"/>
      <c r="AF124" s="341"/>
      <c r="AG124" s="341"/>
      <c r="AH124" s="341"/>
      <c r="AI124" s="341"/>
      <c r="AJ124" s="341"/>
      <c r="AK124" s="341"/>
      <c r="AL124" s="341"/>
      <c r="AM124" s="341"/>
      <c r="AN124" s="341"/>
      <c r="AO124" s="341"/>
      <c r="AP124" s="341"/>
      <c r="AQ124" s="341"/>
      <c r="AR124" s="341"/>
      <c r="AS124" s="341"/>
      <c r="AT124" s="341"/>
      <c r="AU124" s="341"/>
      <c r="AV124" s="341"/>
      <c r="AW124" s="341"/>
      <c r="AX124" s="341"/>
      <c r="AY124" s="341"/>
      <c r="AZ124" s="341"/>
      <c r="BA124" s="341"/>
      <c r="BB124" s="341"/>
      <c r="BC124" s="341"/>
      <c r="BD124" s="341"/>
      <c r="BE124" s="341"/>
      <c r="BF124" s="341"/>
      <c r="BG124" s="341"/>
      <c r="BH124" s="341"/>
      <c r="BI124" s="341"/>
      <c r="BJ124" s="341"/>
      <c r="BK124" s="341"/>
      <c r="BL124" s="341"/>
      <c r="BM124" s="341"/>
      <c r="BN124" s="352"/>
      <c r="BO124" s="352"/>
      <c r="BP124" s="352"/>
      <c r="BQ124" s="352"/>
      <c r="BR124" s="352"/>
      <c r="BS124" s="352"/>
      <c r="BT124" s="353"/>
      <c r="BU124" s="341"/>
      <c r="BV124" s="341"/>
      <c r="BW124" s="341"/>
      <c r="BX124" s="341"/>
      <c r="BY124" s="341"/>
      <c r="BZ124" s="341"/>
      <c r="CA124" s="341"/>
      <c r="CB124" s="341"/>
      <c r="CC124" s="341"/>
      <c r="CD124" s="341"/>
      <c r="CE124" s="341"/>
      <c r="CF124" s="341"/>
      <c r="CG124" s="341"/>
      <c r="CH124" s="341"/>
      <c r="CI124" s="341"/>
      <c r="CJ124" s="341"/>
      <c r="CK124" s="341"/>
      <c r="CL124" s="341"/>
      <c r="CM124" s="341"/>
      <c r="CN124" s="341"/>
      <c r="CO124" s="341"/>
      <c r="CP124" s="341"/>
      <c r="CQ124" s="341"/>
      <c r="CR124" s="341"/>
      <c r="CS124" s="341"/>
      <c r="CT124" s="341"/>
      <c r="CU124" s="341"/>
      <c r="CV124" s="341"/>
      <c r="CW124" s="341"/>
      <c r="CX124" s="341"/>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c r="DV124" s="341"/>
      <c r="DW124" s="341"/>
      <c r="DX124" s="341"/>
      <c r="DY124" s="341"/>
      <c r="DZ124" s="341"/>
      <c r="EA124" s="341"/>
      <c r="EB124" s="341"/>
      <c r="EC124" s="341"/>
      <c r="ED124" s="341"/>
      <c r="EE124" s="341"/>
      <c r="EF124" s="341"/>
      <c r="EG124" s="341"/>
      <c r="EH124" s="341"/>
      <c r="EI124" s="341"/>
      <c r="EJ124" s="341"/>
      <c r="EK124" s="341"/>
      <c r="EL124" s="341"/>
      <c r="EM124" s="341"/>
      <c r="EN124" s="341"/>
      <c r="EO124" s="341"/>
      <c r="EP124" s="341"/>
      <c r="EQ124" s="341"/>
      <c r="ER124" s="341"/>
      <c r="ES124" s="341"/>
      <c r="ET124" s="341"/>
      <c r="EU124" s="341"/>
      <c r="EV124" s="341"/>
      <c r="EW124" s="341"/>
    </row>
    <row r="125" spans="1:153" s="366" customFormat="1" ht="12.75" hidden="1">
      <c r="A125" s="386" t="s">
        <v>5</v>
      </c>
      <c r="B125" s="387">
        <v>1</v>
      </c>
      <c r="C125" s="360"/>
      <c r="D125" s="375"/>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1"/>
      <c r="AD125" s="341"/>
      <c r="AE125" s="341"/>
      <c r="AF125" s="341"/>
      <c r="AG125" s="341"/>
      <c r="AH125" s="341"/>
      <c r="AI125" s="341"/>
      <c r="AJ125" s="341"/>
      <c r="AK125" s="341"/>
      <c r="AL125" s="341"/>
      <c r="AM125" s="341"/>
      <c r="AN125" s="341"/>
      <c r="AO125" s="341"/>
      <c r="AP125" s="341"/>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BL125" s="341"/>
      <c r="BM125" s="341"/>
      <c r="BN125" s="352"/>
      <c r="BO125" s="352"/>
      <c r="BP125" s="352"/>
      <c r="BQ125" s="352"/>
      <c r="BR125" s="352"/>
      <c r="BS125" s="352"/>
      <c r="BT125" s="353"/>
      <c r="BU125" s="341"/>
      <c r="BV125" s="341"/>
      <c r="BW125" s="341"/>
      <c r="BX125" s="341"/>
      <c r="BY125" s="341"/>
      <c r="BZ125" s="341"/>
      <c r="CA125" s="341"/>
      <c r="CB125" s="341"/>
      <c r="CC125" s="341"/>
      <c r="CD125" s="341"/>
      <c r="CE125" s="341"/>
      <c r="CF125" s="341"/>
      <c r="CG125" s="341"/>
      <c r="CH125" s="341"/>
      <c r="CI125" s="341"/>
      <c r="CJ125" s="341"/>
      <c r="CK125" s="341"/>
      <c r="CL125" s="341"/>
      <c r="CM125" s="341"/>
      <c r="CN125" s="341"/>
      <c r="CO125" s="341"/>
      <c r="CP125" s="341"/>
      <c r="CQ125" s="341"/>
      <c r="CR125" s="341"/>
      <c r="CS125" s="341"/>
      <c r="CT125" s="341"/>
      <c r="CU125" s="341"/>
      <c r="CV125" s="341"/>
      <c r="CW125" s="341"/>
      <c r="CX125" s="341"/>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c r="DV125" s="341"/>
      <c r="DW125" s="341"/>
      <c r="DX125" s="341"/>
      <c r="DY125" s="341"/>
      <c r="DZ125" s="341"/>
      <c r="EA125" s="341"/>
      <c r="EB125" s="341"/>
      <c r="EC125" s="341"/>
      <c r="ED125" s="341"/>
      <c r="EE125" s="341"/>
      <c r="EF125" s="341"/>
      <c r="EG125" s="341"/>
      <c r="EH125" s="341"/>
      <c r="EI125" s="341"/>
      <c r="EJ125" s="341"/>
      <c r="EK125" s="341"/>
      <c r="EL125" s="341"/>
      <c r="EM125" s="341"/>
      <c r="EN125" s="341"/>
      <c r="EO125" s="341"/>
      <c r="EP125" s="341"/>
      <c r="EQ125" s="341"/>
      <c r="ER125" s="341"/>
      <c r="ES125" s="341"/>
      <c r="ET125" s="341"/>
      <c r="EU125" s="341"/>
      <c r="EV125" s="341"/>
      <c r="EW125" s="341"/>
    </row>
    <row r="126" spans="1:153" s="366" customFormat="1" ht="12.75" hidden="1">
      <c r="A126" s="376"/>
      <c r="B126" s="377"/>
      <c r="C126" s="360"/>
      <c r="D126" s="375"/>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1"/>
      <c r="AD126" s="341"/>
      <c r="AE126" s="341"/>
      <c r="AF126" s="341"/>
      <c r="AG126" s="341"/>
      <c r="AH126" s="341"/>
      <c r="AI126" s="341"/>
      <c r="AJ126" s="341"/>
      <c r="AK126" s="341"/>
      <c r="AL126" s="341"/>
      <c r="AM126" s="341"/>
      <c r="AN126" s="341"/>
      <c r="AO126" s="341"/>
      <c r="AP126" s="341"/>
      <c r="AQ126" s="341"/>
      <c r="AR126" s="341"/>
      <c r="AS126" s="341"/>
      <c r="AT126" s="341"/>
      <c r="AU126" s="341"/>
      <c r="AV126" s="341"/>
      <c r="AW126" s="341"/>
      <c r="AX126" s="341"/>
      <c r="AY126" s="341"/>
      <c r="AZ126" s="341"/>
      <c r="BA126" s="341"/>
      <c r="BB126" s="341"/>
      <c r="BC126" s="341"/>
      <c r="BD126" s="341"/>
      <c r="BE126" s="341"/>
      <c r="BF126" s="341"/>
      <c r="BG126" s="341"/>
      <c r="BH126" s="341"/>
      <c r="BI126" s="341"/>
      <c r="BJ126" s="341"/>
      <c r="BK126" s="341"/>
      <c r="BL126" s="341"/>
      <c r="BM126" s="341"/>
      <c r="BN126" s="352"/>
      <c r="BO126" s="352"/>
      <c r="BP126" s="352"/>
      <c r="BQ126" s="352"/>
      <c r="BR126" s="352"/>
      <c r="BS126" s="352"/>
      <c r="BT126" s="353"/>
      <c r="BU126" s="341"/>
      <c r="BV126" s="341"/>
      <c r="BW126" s="341"/>
      <c r="BX126" s="341"/>
      <c r="BY126" s="341"/>
      <c r="BZ126" s="341"/>
      <c r="CA126" s="341"/>
      <c r="CB126" s="341"/>
      <c r="CC126" s="341"/>
      <c r="CD126" s="341"/>
      <c r="CE126" s="341"/>
      <c r="CF126" s="341"/>
      <c r="CG126" s="341"/>
      <c r="CH126" s="341"/>
      <c r="CI126" s="341"/>
      <c r="CJ126" s="341"/>
      <c r="CK126" s="341"/>
      <c r="CL126" s="341"/>
      <c r="CM126" s="341"/>
      <c r="CN126" s="341"/>
      <c r="CO126" s="341"/>
      <c r="CP126" s="341"/>
      <c r="CQ126" s="341"/>
      <c r="CR126" s="341"/>
      <c r="CS126" s="341"/>
      <c r="CT126" s="341"/>
      <c r="CU126" s="341"/>
      <c r="CV126" s="341"/>
      <c r="CW126" s="341"/>
      <c r="CX126" s="341"/>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c r="DV126" s="341"/>
      <c r="DW126" s="341"/>
      <c r="DX126" s="341"/>
      <c r="DY126" s="341"/>
      <c r="DZ126" s="341"/>
      <c r="EA126" s="341"/>
      <c r="EB126" s="341"/>
      <c r="EC126" s="341"/>
      <c r="ED126" s="341"/>
      <c r="EE126" s="341"/>
      <c r="EF126" s="341"/>
      <c r="EG126" s="341"/>
      <c r="EH126" s="341"/>
      <c r="EI126" s="341"/>
      <c r="EJ126" s="341"/>
      <c r="EK126" s="341"/>
      <c r="EL126" s="341"/>
      <c r="EM126" s="341"/>
      <c r="EN126" s="341"/>
      <c r="EO126" s="341"/>
      <c r="EP126" s="341"/>
      <c r="EQ126" s="341"/>
      <c r="ER126" s="341"/>
      <c r="ES126" s="341"/>
      <c r="ET126" s="341"/>
      <c r="EU126" s="341"/>
      <c r="EV126" s="341"/>
      <c r="EW126" s="341"/>
    </row>
    <row r="127" spans="1:153" s="366" customFormat="1" ht="12.75" hidden="1">
      <c r="A127" s="376"/>
      <c r="B127" s="377"/>
      <c r="C127" s="360"/>
      <c r="D127" s="375"/>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1"/>
      <c r="AD127" s="341"/>
      <c r="AE127" s="341"/>
      <c r="AF127" s="341"/>
      <c r="AG127" s="341"/>
      <c r="AH127" s="341"/>
      <c r="AI127" s="341"/>
      <c r="AJ127" s="341"/>
      <c r="AK127" s="341"/>
      <c r="AL127" s="341"/>
      <c r="AM127" s="341"/>
      <c r="AN127" s="341"/>
      <c r="AO127" s="341"/>
      <c r="AP127" s="341"/>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BL127" s="341"/>
      <c r="BM127" s="341"/>
      <c r="BN127" s="352"/>
      <c r="BO127" s="352"/>
      <c r="BP127" s="352"/>
      <c r="BQ127" s="352"/>
      <c r="BR127" s="352"/>
      <c r="BS127" s="352"/>
      <c r="BT127" s="353"/>
      <c r="BU127" s="341"/>
      <c r="BV127" s="341"/>
      <c r="BW127" s="341"/>
      <c r="BX127" s="341"/>
      <c r="BY127" s="341"/>
      <c r="BZ127" s="341"/>
      <c r="CA127" s="341"/>
      <c r="CB127" s="341"/>
      <c r="CC127" s="341"/>
      <c r="CD127" s="341"/>
      <c r="CE127" s="341"/>
      <c r="CF127" s="341"/>
      <c r="CG127" s="341"/>
      <c r="CH127" s="341"/>
      <c r="CI127" s="341"/>
      <c r="CJ127" s="341"/>
      <c r="CK127" s="341"/>
      <c r="CL127" s="341"/>
      <c r="CM127" s="341"/>
      <c r="CN127" s="341"/>
      <c r="CO127" s="341"/>
      <c r="CP127" s="341"/>
      <c r="CQ127" s="341"/>
      <c r="CR127" s="341"/>
      <c r="CS127" s="341"/>
      <c r="CT127" s="341"/>
      <c r="CU127" s="341"/>
      <c r="CV127" s="341"/>
      <c r="CW127" s="341"/>
      <c r="CX127" s="341"/>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c r="DV127" s="341"/>
      <c r="DW127" s="341"/>
      <c r="DX127" s="341"/>
      <c r="DY127" s="341"/>
      <c r="DZ127" s="341"/>
      <c r="EA127" s="341"/>
      <c r="EB127" s="341"/>
      <c r="EC127" s="341"/>
      <c r="ED127" s="341"/>
      <c r="EE127" s="341"/>
      <c r="EF127" s="341"/>
      <c r="EG127" s="341"/>
      <c r="EH127" s="341"/>
      <c r="EI127" s="341"/>
      <c r="EJ127" s="341"/>
      <c r="EK127" s="341"/>
      <c r="EL127" s="341"/>
      <c r="EM127" s="341"/>
      <c r="EN127" s="341"/>
      <c r="EO127" s="341"/>
      <c r="EP127" s="341"/>
      <c r="EQ127" s="341"/>
      <c r="ER127" s="341"/>
      <c r="ES127" s="341"/>
      <c r="ET127" s="341"/>
      <c r="EU127" s="341"/>
      <c r="EV127" s="341"/>
      <c r="EW127" s="341"/>
    </row>
    <row r="128" spans="1:153" s="366" customFormat="1" ht="12.75" hidden="1">
      <c r="A128" s="376"/>
      <c r="B128" s="377"/>
      <c r="C128" s="360"/>
      <c r="D128" s="410" t="s">
        <v>366</v>
      </c>
      <c r="F128" s="371">
        <f>E36</f>
        <v>44257</v>
      </c>
      <c r="G128" s="347">
        <v>1</v>
      </c>
      <c r="H128" s="371">
        <f aca="true" t="shared" si="2" ref="H128:H143">SMALL($F$128:$F$208,G128)</f>
        <v>44257</v>
      </c>
      <c r="I128" s="367">
        <f>H128</f>
        <v>44257</v>
      </c>
      <c r="J128" s="347"/>
      <c r="K128" s="347"/>
      <c r="L128" s="347"/>
      <c r="M128" s="347"/>
      <c r="N128" s="347"/>
      <c r="O128" s="347"/>
      <c r="P128" s="347"/>
      <c r="Q128" s="347"/>
      <c r="R128" s="347"/>
      <c r="S128" s="347"/>
      <c r="T128" s="347"/>
      <c r="U128" s="347"/>
      <c r="V128" s="347"/>
      <c r="W128" s="347"/>
      <c r="X128" s="347"/>
      <c r="Y128" s="347"/>
      <c r="Z128" s="347"/>
      <c r="AA128" s="347"/>
      <c r="AB128" s="347"/>
      <c r="AC128" s="341"/>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1"/>
      <c r="AY128" s="341"/>
      <c r="AZ128" s="341"/>
      <c r="BA128" s="341"/>
      <c r="BB128" s="341"/>
      <c r="BC128" s="341"/>
      <c r="BD128" s="341"/>
      <c r="BE128" s="341"/>
      <c r="BF128" s="341"/>
      <c r="BG128" s="341"/>
      <c r="BH128" s="341"/>
      <c r="BI128" s="341"/>
      <c r="BJ128" s="341"/>
      <c r="BK128" s="341"/>
      <c r="BL128" s="341"/>
      <c r="BM128" s="341"/>
      <c r="BN128" s="352"/>
      <c r="BO128" s="352"/>
      <c r="BP128" s="352"/>
      <c r="BQ128" s="352"/>
      <c r="BR128" s="352"/>
      <c r="BS128" s="352"/>
      <c r="BT128" s="353"/>
      <c r="BU128" s="341"/>
      <c r="BV128" s="341"/>
      <c r="BW128" s="341"/>
      <c r="BX128" s="341"/>
      <c r="BY128" s="341"/>
      <c r="BZ128" s="341"/>
      <c r="CA128" s="341"/>
      <c r="CB128" s="341"/>
      <c r="CC128" s="341"/>
      <c r="CD128" s="341"/>
      <c r="CE128" s="341"/>
      <c r="CF128" s="341"/>
      <c r="CG128" s="341"/>
      <c r="CH128" s="341"/>
      <c r="CI128" s="341"/>
      <c r="CJ128" s="341"/>
      <c r="CK128" s="341"/>
      <c r="CL128" s="341"/>
      <c r="CM128" s="341"/>
      <c r="CN128" s="341"/>
      <c r="CO128" s="341"/>
      <c r="CP128" s="341"/>
      <c r="CQ128" s="341"/>
      <c r="CR128" s="341"/>
      <c r="CS128" s="341"/>
      <c r="CT128" s="341"/>
      <c r="CU128" s="341"/>
      <c r="CV128" s="341"/>
      <c r="CW128" s="341"/>
      <c r="CX128" s="341"/>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c r="DV128" s="341"/>
      <c r="DW128" s="341"/>
      <c r="DX128" s="341"/>
      <c r="DY128" s="341"/>
      <c r="DZ128" s="341"/>
      <c r="EA128" s="341"/>
      <c r="EB128" s="341"/>
      <c r="EC128" s="341"/>
      <c r="ED128" s="341"/>
      <c r="EE128" s="341"/>
      <c r="EF128" s="341"/>
      <c r="EG128" s="341"/>
      <c r="EH128" s="341"/>
      <c r="EI128" s="341"/>
      <c r="EJ128" s="341"/>
      <c r="EK128" s="341"/>
      <c r="EL128" s="341"/>
      <c r="EM128" s="341"/>
      <c r="EN128" s="341"/>
      <c r="EO128" s="341"/>
      <c r="EP128" s="341"/>
      <c r="EQ128" s="341"/>
      <c r="ER128" s="341"/>
      <c r="ES128" s="341"/>
      <c r="ET128" s="341"/>
      <c r="EU128" s="341"/>
      <c r="EV128" s="341"/>
      <c r="EW128" s="341"/>
    </row>
    <row r="129" spans="1:153" s="366" customFormat="1" ht="191.25" hidden="1">
      <c r="A129" s="376" t="s">
        <v>431</v>
      </c>
      <c r="B129" s="377">
        <v>20000</v>
      </c>
      <c r="C129" s="360">
        <v>600</v>
      </c>
      <c r="D129" s="375">
        <v>20600</v>
      </c>
      <c r="F129" s="371">
        <f>D98</f>
        <v>44652</v>
      </c>
      <c r="G129" s="347">
        <v>2</v>
      </c>
      <c r="H129" s="371">
        <f t="shared" si="2"/>
        <v>44287</v>
      </c>
      <c r="I129" s="367">
        <f>IF(H129=H128,H130,IF(H129=I128,H130,H129))</f>
        <v>44287</v>
      </c>
      <c r="J129" s="347"/>
      <c r="K129" s="347">
        <v>1</v>
      </c>
      <c r="L129" s="347">
        <f>LEFT(A129,5)*1</f>
        <v>20000</v>
      </c>
      <c r="M129" s="444" t="s">
        <v>463</v>
      </c>
      <c r="N129" s="347"/>
      <c r="O129" s="347"/>
      <c r="P129" s="347"/>
      <c r="Q129" s="347"/>
      <c r="R129" s="347"/>
      <c r="S129" s="347"/>
      <c r="T129" s="347"/>
      <c r="U129" s="347"/>
      <c r="V129" s="347"/>
      <c r="W129" s="347"/>
      <c r="X129" s="347"/>
      <c r="Y129" s="347"/>
      <c r="Z129" s="347"/>
      <c r="AA129" s="347"/>
      <c r="AB129" s="347"/>
      <c r="AC129" s="341"/>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52"/>
      <c r="BO129" s="352"/>
      <c r="BP129" s="352"/>
      <c r="BQ129" s="352"/>
      <c r="BR129" s="352"/>
      <c r="BS129" s="352"/>
      <c r="BT129" s="353"/>
      <c r="BU129" s="341"/>
      <c r="BV129" s="341"/>
      <c r="BW129" s="341"/>
      <c r="BX129" s="341"/>
      <c r="BY129" s="341"/>
      <c r="BZ129" s="341"/>
      <c r="CA129" s="341"/>
      <c r="CB129" s="341"/>
      <c r="CC129" s="341"/>
      <c r="CD129" s="341"/>
      <c r="CE129" s="341"/>
      <c r="CF129" s="341"/>
      <c r="CG129" s="341"/>
      <c r="CH129" s="341"/>
      <c r="CI129" s="341"/>
      <c r="CJ129" s="341"/>
      <c r="CK129" s="341"/>
      <c r="CL129" s="341"/>
      <c r="CM129" s="341"/>
      <c r="CN129" s="341"/>
      <c r="CO129" s="341"/>
      <c r="CP129" s="341"/>
      <c r="CQ129" s="341"/>
      <c r="CR129" s="341"/>
      <c r="CS129" s="341"/>
      <c r="CT129" s="341"/>
      <c r="CU129" s="341"/>
      <c r="CV129" s="341"/>
      <c r="CW129" s="341"/>
      <c r="CX129" s="341"/>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c r="DV129" s="341"/>
      <c r="DW129" s="341"/>
      <c r="DX129" s="341"/>
      <c r="DY129" s="341"/>
      <c r="DZ129" s="341"/>
      <c r="EA129" s="341"/>
      <c r="EB129" s="341"/>
      <c r="EC129" s="341"/>
      <c r="ED129" s="341"/>
      <c r="EE129" s="341"/>
      <c r="EF129" s="341"/>
      <c r="EG129" s="341"/>
      <c r="EH129" s="341"/>
      <c r="EI129" s="341"/>
      <c r="EJ129" s="341"/>
      <c r="EK129" s="341"/>
      <c r="EL129" s="341"/>
      <c r="EM129" s="341"/>
      <c r="EN129" s="341"/>
      <c r="EO129" s="341"/>
      <c r="EP129" s="341"/>
      <c r="EQ129" s="341"/>
      <c r="ER129" s="341"/>
      <c r="ES129" s="341"/>
      <c r="ET129" s="341"/>
      <c r="EU129" s="341"/>
      <c r="EV129" s="341"/>
      <c r="EW129" s="341"/>
    </row>
    <row r="130" spans="1:153" s="366" customFormat="1" ht="191.25" hidden="1">
      <c r="A130" s="376" t="s">
        <v>432</v>
      </c>
      <c r="B130" s="377">
        <v>20600</v>
      </c>
      <c r="C130" s="360">
        <v>600</v>
      </c>
      <c r="D130" s="375">
        <v>21200</v>
      </c>
      <c r="F130" s="371">
        <f>E37</f>
        <v>44470</v>
      </c>
      <c r="G130" s="347">
        <v>3</v>
      </c>
      <c r="H130" s="371">
        <f t="shared" si="2"/>
        <v>44317</v>
      </c>
      <c r="I130" s="367">
        <f aca="true" t="shared" si="3" ref="I130:I193">IF(H130=H129,H131,IF(H130=I129,H131,H130))</f>
        <v>44317</v>
      </c>
      <c r="J130" s="347"/>
      <c r="K130" s="347">
        <v>2</v>
      </c>
      <c r="L130" s="347">
        <f aca="true" t="shared" si="4" ref="L130:L156">LEFT(A130,5)*1</f>
        <v>20600</v>
      </c>
      <c r="M130" s="444" t="s">
        <v>464</v>
      </c>
      <c r="N130" s="347"/>
      <c r="O130" s="347"/>
      <c r="P130" s="347"/>
      <c r="Q130" s="347"/>
      <c r="R130" s="347"/>
      <c r="S130" s="347"/>
      <c r="T130" s="347"/>
      <c r="U130" s="347"/>
      <c r="V130" s="347"/>
      <c r="W130" s="347"/>
      <c r="X130" s="347"/>
      <c r="Y130" s="347"/>
      <c r="Z130" s="347"/>
      <c r="AA130" s="347"/>
      <c r="AB130" s="347"/>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1"/>
      <c r="BM130" s="341"/>
      <c r="BN130" s="352"/>
      <c r="BO130" s="352"/>
      <c r="BP130" s="352"/>
      <c r="BQ130" s="352"/>
      <c r="BR130" s="352"/>
      <c r="BS130" s="352"/>
      <c r="BT130" s="353"/>
      <c r="BU130" s="341"/>
      <c r="BV130" s="341"/>
      <c r="BW130" s="341"/>
      <c r="BX130" s="341"/>
      <c r="BY130" s="341"/>
      <c r="BZ130" s="341"/>
      <c r="CA130" s="341"/>
      <c r="CB130" s="341"/>
      <c r="CC130" s="341"/>
      <c r="CD130" s="341"/>
      <c r="CE130" s="341"/>
      <c r="CF130" s="341"/>
      <c r="CG130" s="341"/>
      <c r="CH130" s="341"/>
      <c r="CI130" s="341"/>
      <c r="CJ130" s="341"/>
      <c r="CK130" s="341"/>
      <c r="CL130" s="341"/>
      <c r="CM130" s="341"/>
      <c r="CN130" s="341"/>
      <c r="CO130" s="341"/>
      <c r="CP130" s="341"/>
      <c r="CQ130" s="341"/>
      <c r="CR130" s="341"/>
      <c r="CS130" s="341"/>
      <c r="CT130" s="341"/>
      <c r="CU130" s="341"/>
      <c r="CV130" s="341"/>
      <c r="CW130" s="341"/>
      <c r="CX130" s="341"/>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c r="DV130" s="341"/>
      <c r="DW130" s="341"/>
      <c r="DX130" s="341"/>
      <c r="DY130" s="341"/>
      <c r="DZ130" s="341"/>
      <c r="EA130" s="341"/>
      <c r="EB130" s="341"/>
      <c r="EC130" s="341"/>
      <c r="ED130" s="341"/>
      <c r="EE130" s="341"/>
      <c r="EF130" s="341"/>
      <c r="EG130" s="341"/>
      <c r="EH130" s="341"/>
      <c r="EI130" s="341"/>
      <c r="EJ130" s="341"/>
      <c r="EK130" s="341"/>
      <c r="EL130" s="341"/>
      <c r="EM130" s="341"/>
      <c r="EN130" s="341"/>
      <c r="EO130" s="341"/>
      <c r="EP130" s="341"/>
      <c r="EQ130" s="341"/>
      <c r="ER130" s="341"/>
      <c r="ES130" s="341"/>
      <c r="ET130" s="341"/>
      <c r="EU130" s="341"/>
      <c r="EV130" s="341"/>
      <c r="EW130" s="341"/>
    </row>
    <row r="131" spans="1:153" s="366" customFormat="1" ht="191.25" hidden="1">
      <c r="A131" s="376" t="s">
        <v>433</v>
      </c>
      <c r="B131" s="377">
        <v>21200</v>
      </c>
      <c r="C131" s="360">
        <v>600</v>
      </c>
      <c r="D131" s="375">
        <v>21800</v>
      </c>
      <c r="F131" s="371">
        <f>E38</f>
        <v>44835</v>
      </c>
      <c r="G131" s="347">
        <v>4</v>
      </c>
      <c r="H131" s="371">
        <f t="shared" si="2"/>
        <v>44348</v>
      </c>
      <c r="I131" s="367">
        <f t="shared" si="3"/>
        <v>44348</v>
      </c>
      <c r="J131" s="347"/>
      <c r="K131" s="347">
        <v>3</v>
      </c>
      <c r="L131" s="347">
        <f t="shared" si="4"/>
        <v>21200</v>
      </c>
      <c r="M131" s="444" t="s">
        <v>465</v>
      </c>
      <c r="N131" s="347"/>
      <c r="O131" s="347"/>
      <c r="P131" s="347"/>
      <c r="Q131" s="347"/>
      <c r="R131" s="347"/>
      <c r="S131" s="347"/>
      <c r="T131" s="347"/>
      <c r="U131" s="347"/>
      <c r="V131" s="347"/>
      <c r="W131" s="347"/>
      <c r="X131" s="347"/>
      <c r="Y131" s="347"/>
      <c r="Z131" s="347"/>
      <c r="AA131" s="347"/>
      <c r="AB131" s="347"/>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1"/>
      <c r="BM131" s="341"/>
      <c r="BN131" s="352"/>
      <c r="BO131" s="352"/>
      <c r="BP131" s="352"/>
      <c r="BQ131" s="352"/>
      <c r="BR131" s="352"/>
      <c r="BS131" s="352"/>
      <c r="BT131" s="353"/>
      <c r="BU131" s="341"/>
      <c r="BV131" s="341"/>
      <c r="BW131" s="341"/>
      <c r="BX131" s="341"/>
      <c r="BY131" s="341"/>
      <c r="BZ131" s="341"/>
      <c r="CA131" s="341"/>
      <c r="CB131" s="341"/>
      <c r="CC131" s="341"/>
      <c r="CD131" s="341"/>
      <c r="CE131" s="341"/>
      <c r="CF131" s="341"/>
      <c r="CG131" s="341"/>
      <c r="CH131" s="341"/>
      <c r="CI131" s="341"/>
      <c r="CJ131" s="341"/>
      <c r="CK131" s="341"/>
      <c r="CL131" s="341"/>
      <c r="CM131" s="341"/>
      <c r="CN131" s="341"/>
      <c r="CO131" s="341"/>
      <c r="CP131" s="341"/>
      <c r="CQ131" s="341"/>
      <c r="CR131" s="341"/>
      <c r="CS131" s="341"/>
      <c r="CT131" s="341"/>
      <c r="CU131" s="341"/>
      <c r="CV131" s="341"/>
      <c r="CW131" s="341"/>
      <c r="CX131" s="341"/>
      <c r="CY131" s="341"/>
      <c r="CZ131" s="341"/>
      <c r="DA131" s="341"/>
      <c r="DB131" s="341"/>
      <c r="DC131" s="341"/>
      <c r="DD131" s="341"/>
      <c r="DE131" s="341"/>
      <c r="DF131" s="341"/>
      <c r="DG131" s="341"/>
      <c r="DH131" s="341"/>
      <c r="DI131" s="341"/>
      <c r="DJ131" s="341"/>
      <c r="DK131" s="341"/>
      <c r="DL131" s="341"/>
      <c r="DM131" s="341"/>
      <c r="DN131" s="341"/>
      <c r="DO131" s="341"/>
      <c r="DP131" s="341"/>
      <c r="DQ131" s="341"/>
      <c r="DR131" s="341"/>
      <c r="DS131" s="341"/>
      <c r="DT131" s="341"/>
      <c r="DU131" s="341"/>
      <c r="DV131" s="341"/>
      <c r="DW131" s="341"/>
      <c r="DX131" s="341"/>
      <c r="DY131" s="341"/>
      <c r="DZ131" s="341"/>
      <c r="EA131" s="341"/>
      <c r="EB131" s="341"/>
      <c r="EC131" s="341"/>
      <c r="ED131" s="341"/>
      <c r="EE131" s="341"/>
      <c r="EF131" s="341"/>
      <c r="EG131" s="341"/>
      <c r="EH131" s="341"/>
      <c r="EI131" s="341"/>
      <c r="EJ131" s="341"/>
      <c r="EK131" s="341"/>
      <c r="EL131" s="341"/>
      <c r="EM131" s="341"/>
      <c r="EN131" s="341"/>
      <c r="EO131" s="341"/>
      <c r="EP131" s="341"/>
      <c r="EQ131" s="341"/>
      <c r="ER131" s="341"/>
      <c r="ES131" s="341"/>
      <c r="ET131" s="341"/>
      <c r="EU131" s="341"/>
      <c r="EV131" s="341"/>
      <c r="EW131" s="341"/>
    </row>
    <row r="132" spans="1:153" s="366" customFormat="1" ht="204" hidden="1">
      <c r="A132" s="376" t="s">
        <v>434</v>
      </c>
      <c r="B132" s="377">
        <v>21800</v>
      </c>
      <c r="C132" s="360">
        <v>660</v>
      </c>
      <c r="D132" s="375">
        <v>22460</v>
      </c>
      <c r="F132" s="371">
        <f>E39</f>
        <v>45200</v>
      </c>
      <c r="G132" s="347">
        <v>5</v>
      </c>
      <c r="H132" s="371">
        <f t="shared" si="2"/>
        <v>44378</v>
      </c>
      <c r="I132" s="367">
        <f t="shared" si="3"/>
        <v>44378</v>
      </c>
      <c r="J132" s="347"/>
      <c r="K132" s="347">
        <v>4</v>
      </c>
      <c r="L132" s="347">
        <f t="shared" si="4"/>
        <v>22460</v>
      </c>
      <c r="M132" s="444" t="s">
        <v>466</v>
      </c>
      <c r="N132" s="347"/>
      <c r="O132" s="347"/>
      <c r="P132" s="347"/>
      <c r="Q132" s="347"/>
      <c r="R132" s="347"/>
      <c r="S132" s="347"/>
      <c r="T132" s="347"/>
      <c r="U132" s="347"/>
      <c r="V132" s="347"/>
      <c r="W132" s="347"/>
      <c r="X132" s="347"/>
      <c r="Y132" s="347"/>
      <c r="Z132" s="347"/>
      <c r="AA132" s="347"/>
      <c r="AB132" s="347"/>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52"/>
      <c r="BO132" s="352"/>
      <c r="BP132" s="352"/>
      <c r="BQ132" s="352"/>
      <c r="BR132" s="352"/>
      <c r="BS132" s="352"/>
      <c r="BT132" s="353"/>
      <c r="BU132" s="341"/>
      <c r="BV132" s="341"/>
      <c r="BW132" s="341"/>
      <c r="BX132" s="341"/>
      <c r="BY132" s="341"/>
      <c r="BZ132" s="341"/>
      <c r="CA132" s="341"/>
      <c r="CB132" s="341"/>
      <c r="CC132" s="341"/>
      <c r="CD132" s="341"/>
      <c r="CE132" s="341"/>
      <c r="CF132" s="341"/>
      <c r="CG132" s="341"/>
      <c r="CH132" s="341"/>
      <c r="CI132" s="341"/>
      <c r="CJ132" s="341"/>
      <c r="CK132" s="341"/>
      <c r="CL132" s="341"/>
      <c r="CM132" s="341"/>
      <c r="CN132" s="341"/>
      <c r="CO132" s="341"/>
      <c r="CP132" s="341"/>
      <c r="CQ132" s="341"/>
      <c r="CR132" s="341"/>
      <c r="CS132" s="341"/>
      <c r="CT132" s="341"/>
      <c r="CU132" s="341"/>
      <c r="CV132" s="341"/>
      <c r="CW132" s="341"/>
      <c r="CX132" s="341"/>
      <c r="CY132" s="341"/>
      <c r="CZ132" s="341"/>
      <c r="DA132" s="341"/>
      <c r="DB132" s="341"/>
      <c r="DC132" s="341"/>
      <c r="DD132" s="341"/>
      <c r="DE132" s="341"/>
      <c r="DF132" s="341"/>
      <c r="DG132" s="341"/>
      <c r="DH132" s="341"/>
      <c r="DI132" s="341"/>
      <c r="DJ132" s="341"/>
      <c r="DK132" s="341"/>
      <c r="DL132" s="341"/>
      <c r="DM132" s="341"/>
      <c r="DN132" s="341"/>
      <c r="DO132" s="341"/>
      <c r="DP132" s="341"/>
      <c r="DQ132" s="341"/>
      <c r="DR132" s="341"/>
      <c r="DS132" s="341"/>
      <c r="DT132" s="341"/>
      <c r="DU132" s="341"/>
      <c r="DV132" s="341"/>
      <c r="DW132" s="341"/>
      <c r="DX132" s="341"/>
      <c r="DY132" s="341"/>
      <c r="DZ132" s="341"/>
      <c r="EA132" s="341"/>
      <c r="EB132" s="341"/>
      <c r="EC132" s="341"/>
      <c r="ED132" s="341"/>
      <c r="EE132" s="341"/>
      <c r="EF132" s="341"/>
      <c r="EG132" s="341"/>
      <c r="EH132" s="341"/>
      <c r="EI132" s="341"/>
      <c r="EJ132" s="341"/>
      <c r="EK132" s="341"/>
      <c r="EL132" s="341"/>
      <c r="EM132" s="341"/>
      <c r="EN132" s="341"/>
      <c r="EO132" s="341"/>
      <c r="EP132" s="341"/>
      <c r="EQ132" s="341"/>
      <c r="ER132" s="341"/>
      <c r="ES132" s="341"/>
      <c r="ET132" s="341"/>
      <c r="EU132" s="341"/>
      <c r="EV132" s="341"/>
      <c r="EW132" s="341"/>
    </row>
    <row r="133" spans="1:153" s="366" customFormat="1" ht="204" hidden="1">
      <c r="A133" s="376" t="s">
        <v>435</v>
      </c>
      <c r="B133" s="377">
        <v>22460</v>
      </c>
      <c r="C133" s="360">
        <v>660</v>
      </c>
      <c r="D133" s="375">
        <v>23120</v>
      </c>
      <c r="F133" s="371">
        <f>DATE(YEAR(F128),MONTH(F128)+1,1)</f>
        <v>44287</v>
      </c>
      <c r="G133" s="347">
        <v>6</v>
      </c>
      <c r="H133" s="371">
        <f t="shared" si="2"/>
        <v>44409</v>
      </c>
      <c r="I133" s="367">
        <f t="shared" si="3"/>
        <v>44409</v>
      </c>
      <c r="J133" s="347"/>
      <c r="K133" s="347">
        <v>5</v>
      </c>
      <c r="L133" s="347">
        <f t="shared" si="4"/>
        <v>23120</v>
      </c>
      <c r="M133" s="444" t="s">
        <v>467</v>
      </c>
      <c r="N133" s="347"/>
      <c r="O133" s="347"/>
      <c r="P133" s="347"/>
      <c r="Q133" s="347"/>
      <c r="R133" s="347"/>
      <c r="S133" s="347"/>
      <c r="T133" s="347"/>
      <c r="U133" s="347"/>
      <c r="V133" s="347"/>
      <c r="W133" s="347"/>
      <c r="X133" s="347"/>
      <c r="Y133" s="347"/>
      <c r="Z133" s="347"/>
      <c r="AA133" s="347"/>
      <c r="AB133" s="347"/>
      <c r="AC133" s="341"/>
      <c r="AD133" s="341"/>
      <c r="AE133" s="341"/>
      <c r="AF133" s="341"/>
      <c r="AG133" s="341"/>
      <c r="AH133" s="341"/>
      <c r="AI133" s="341"/>
      <c r="AJ133" s="341"/>
      <c r="AK133" s="341"/>
      <c r="AL133" s="341"/>
      <c r="AM133" s="341"/>
      <c r="AN133" s="341"/>
      <c r="AO133" s="341"/>
      <c r="AP133" s="341"/>
      <c r="AQ133" s="341"/>
      <c r="AR133" s="341"/>
      <c r="AS133" s="341"/>
      <c r="AT133" s="341"/>
      <c r="AU133" s="341"/>
      <c r="AV133" s="341"/>
      <c r="AW133" s="341"/>
      <c r="AX133" s="341"/>
      <c r="AY133" s="341"/>
      <c r="AZ133" s="341"/>
      <c r="BA133" s="341"/>
      <c r="BB133" s="341"/>
      <c r="BC133" s="341"/>
      <c r="BD133" s="341"/>
      <c r="BE133" s="341"/>
      <c r="BF133" s="341"/>
      <c r="BG133" s="341"/>
      <c r="BH133" s="341"/>
      <c r="BI133" s="341"/>
      <c r="BJ133" s="341"/>
      <c r="BK133" s="341"/>
      <c r="BL133" s="341"/>
      <c r="BM133" s="341"/>
      <c r="BN133" s="352"/>
      <c r="BO133" s="352"/>
      <c r="BP133" s="352"/>
      <c r="BQ133" s="352"/>
      <c r="BR133" s="352"/>
      <c r="BS133" s="352"/>
      <c r="BT133" s="353"/>
      <c r="BU133" s="341"/>
      <c r="BV133" s="341"/>
      <c r="BW133" s="341"/>
      <c r="BX133" s="341"/>
      <c r="BY133" s="341"/>
      <c r="BZ133" s="341"/>
      <c r="CA133" s="341"/>
      <c r="CB133" s="341"/>
      <c r="CC133" s="341"/>
      <c r="CD133" s="341"/>
      <c r="CE133" s="341"/>
      <c r="CF133" s="341"/>
      <c r="CG133" s="341"/>
      <c r="CH133" s="341"/>
      <c r="CI133" s="341"/>
      <c r="CJ133" s="341"/>
      <c r="CK133" s="341"/>
      <c r="CL133" s="341"/>
      <c r="CM133" s="341"/>
      <c r="CN133" s="341"/>
      <c r="CO133" s="341"/>
      <c r="CP133" s="341"/>
      <c r="CQ133" s="341"/>
      <c r="CR133" s="341"/>
      <c r="CS133" s="341"/>
      <c r="CT133" s="341"/>
      <c r="CU133" s="341"/>
      <c r="CV133" s="341"/>
      <c r="CW133" s="341"/>
      <c r="CX133" s="341"/>
      <c r="CY133" s="341"/>
      <c r="CZ133" s="341"/>
      <c r="DA133" s="341"/>
      <c r="DB133" s="341"/>
      <c r="DC133" s="341"/>
      <c r="DD133" s="341"/>
      <c r="DE133" s="341"/>
      <c r="DF133" s="341"/>
      <c r="DG133" s="341"/>
      <c r="DH133" s="341"/>
      <c r="DI133" s="341"/>
      <c r="DJ133" s="341"/>
      <c r="DK133" s="341"/>
      <c r="DL133" s="341"/>
      <c r="DM133" s="341"/>
      <c r="DN133" s="341"/>
      <c r="DO133" s="341"/>
      <c r="DP133" s="341"/>
      <c r="DQ133" s="341"/>
      <c r="DR133" s="341"/>
      <c r="DS133" s="341"/>
      <c r="DT133" s="341"/>
      <c r="DU133" s="341"/>
      <c r="DV133" s="341"/>
      <c r="DW133" s="341"/>
      <c r="DX133" s="341"/>
      <c r="DY133" s="341"/>
      <c r="DZ133" s="341"/>
      <c r="EA133" s="341"/>
      <c r="EB133" s="341"/>
      <c r="EC133" s="341"/>
      <c r="ED133" s="341"/>
      <c r="EE133" s="341"/>
      <c r="EF133" s="341"/>
      <c r="EG133" s="341"/>
      <c r="EH133" s="341"/>
      <c r="EI133" s="341"/>
      <c r="EJ133" s="341"/>
      <c r="EK133" s="341"/>
      <c r="EL133" s="341"/>
      <c r="EM133" s="341"/>
      <c r="EN133" s="341"/>
      <c r="EO133" s="341"/>
      <c r="EP133" s="341"/>
      <c r="EQ133" s="341"/>
      <c r="ER133" s="341"/>
      <c r="ES133" s="341"/>
      <c r="ET133" s="341"/>
      <c r="EU133" s="341"/>
      <c r="EV133" s="341"/>
      <c r="EW133" s="341"/>
    </row>
    <row r="134" spans="1:153" s="366" customFormat="1" ht="191.25" hidden="1">
      <c r="A134" s="376" t="s">
        <v>436</v>
      </c>
      <c r="B134" s="377">
        <v>23120</v>
      </c>
      <c r="C134" s="360">
        <v>660</v>
      </c>
      <c r="D134" s="375">
        <v>23780</v>
      </c>
      <c r="E134" s="371">
        <f>F133+1</f>
        <v>44288</v>
      </c>
      <c r="F134" s="371">
        <f>DATE(YEAR(E134),MONTH(E134)+1,1)</f>
        <v>44317</v>
      </c>
      <c r="G134" s="347">
        <v>7</v>
      </c>
      <c r="H134" s="371">
        <f t="shared" si="2"/>
        <v>44440</v>
      </c>
      <c r="I134" s="367">
        <f t="shared" si="3"/>
        <v>44440</v>
      </c>
      <c r="J134" s="347"/>
      <c r="K134" s="347">
        <v>6</v>
      </c>
      <c r="L134" s="347">
        <f t="shared" si="4"/>
        <v>23780</v>
      </c>
      <c r="M134" s="444" t="s">
        <v>468</v>
      </c>
      <c r="N134" s="347"/>
      <c r="O134" s="347"/>
      <c r="P134" s="347"/>
      <c r="Q134" s="347"/>
      <c r="R134" s="347"/>
      <c r="S134" s="347"/>
      <c r="T134" s="347"/>
      <c r="U134" s="347"/>
      <c r="V134" s="347"/>
      <c r="W134" s="347"/>
      <c r="X134" s="347"/>
      <c r="Y134" s="347"/>
      <c r="Z134" s="347"/>
      <c r="AA134" s="347"/>
      <c r="AB134" s="347"/>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1"/>
      <c r="BM134" s="341"/>
      <c r="BN134" s="352"/>
      <c r="BO134" s="352"/>
      <c r="BP134" s="352"/>
      <c r="BQ134" s="352"/>
      <c r="BR134" s="352"/>
      <c r="BS134" s="352"/>
      <c r="BT134" s="353"/>
      <c r="BU134" s="341"/>
      <c r="BV134" s="341"/>
      <c r="BW134" s="341"/>
      <c r="BX134" s="341"/>
      <c r="BY134" s="341"/>
      <c r="BZ134" s="341"/>
      <c r="CA134" s="341"/>
      <c r="CB134" s="341"/>
      <c r="CC134" s="341"/>
      <c r="CD134" s="341"/>
      <c r="CE134" s="341"/>
      <c r="CF134" s="341"/>
      <c r="CG134" s="341"/>
      <c r="CH134" s="341"/>
      <c r="CI134" s="341"/>
      <c r="CJ134" s="341"/>
      <c r="CK134" s="341"/>
      <c r="CL134" s="341"/>
      <c r="CM134" s="341"/>
      <c r="CN134" s="341"/>
      <c r="CO134" s="341"/>
      <c r="CP134" s="341"/>
      <c r="CQ134" s="341"/>
      <c r="CR134" s="341"/>
      <c r="CS134" s="341"/>
      <c r="CT134" s="341"/>
      <c r="CU134" s="341"/>
      <c r="CV134" s="341"/>
      <c r="CW134" s="341"/>
      <c r="CX134" s="341"/>
      <c r="CY134" s="341"/>
      <c r="CZ134" s="341"/>
      <c r="DA134" s="341"/>
      <c r="DB134" s="341"/>
      <c r="DC134" s="341"/>
      <c r="DD134" s="341"/>
      <c r="DE134" s="341"/>
      <c r="DF134" s="341"/>
      <c r="DG134" s="341"/>
      <c r="DH134" s="341"/>
      <c r="DI134" s="341"/>
      <c r="DJ134" s="341"/>
      <c r="DK134" s="341"/>
      <c r="DL134" s="341"/>
      <c r="DM134" s="341"/>
      <c r="DN134" s="341"/>
      <c r="DO134" s="341"/>
      <c r="DP134" s="341"/>
      <c r="DQ134" s="341"/>
      <c r="DR134" s="341"/>
      <c r="DS134" s="341"/>
      <c r="DT134" s="341"/>
      <c r="DU134" s="341"/>
      <c r="DV134" s="341"/>
      <c r="DW134" s="341"/>
      <c r="DX134" s="341"/>
      <c r="DY134" s="341"/>
      <c r="DZ134" s="341"/>
      <c r="EA134" s="341"/>
      <c r="EB134" s="341"/>
      <c r="EC134" s="341"/>
      <c r="ED134" s="341"/>
      <c r="EE134" s="341"/>
      <c r="EF134" s="341"/>
      <c r="EG134" s="341"/>
      <c r="EH134" s="341"/>
      <c r="EI134" s="341"/>
      <c r="EJ134" s="341"/>
      <c r="EK134" s="341"/>
      <c r="EL134" s="341"/>
      <c r="EM134" s="341"/>
      <c r="EN134" s="341"/>
      <c r="EO134" s="341"/>
      <c r="EP134" s="341"/>
      <c r="EQ134" s="341"/>
      <c r="ER134" s="341"/>
      <c r="ES134" s="341"/>
      <c r="ET134" s="341"/>
      <c r="EU134" s="341"/>
      <c r="EV134" s="341"/>
      <c r="EW134" s="341"/>
    </row>
    <row r="135" spans="1:153" s="366" customFormat="1" ht="204" hidden="1">
      <c r="A135" s="376" t="s">
        <v>437</v>
      </c>
      <c r="B135" s="377">
        <v>23780</v>
      </c>
      <c r="C135" s="360">
        <v>720</v>
      </c>
      <c r="D135" s="375">
        <v>24500</v>
      </c>
      <c r="E135" s="371">
        <f aca="true" t="shared" si="5" ref="E135:E198">F134+1</f>
        <v>44318</v>
      </c>
      <c r="F135" s="371">
        <f aca="true" t="shared" si="6" ref="F135:F198">DATE(YEAR(E135),MONTH(E135)+1,1)</f>
        <v>44348</v>
      </c>
      <c r="G135" s="347">
        <v>8</v>
      </c>
      <c r="H135" s="371">
        <f t="shared" si="2"/>
        <v>44470</v>
      </c>
      <c r="I135" s="367">
        <f t="shared" si="3"/>
        <v>44470</v>
      </c>
      <c r="J135" s="347"/>
      <c r="K135" s="347">
        <v>7</v>
      </c>
      <c r="L135" s="347">
        <f t="shared" si="4"/>
        <v>25220</v>
      </c>
      <c r="M135" s="444" t="s">
        <v>469</v>
      </c>
      <c r="N135" s="347"/>
      <c r="O135" s="347"/>
      <c r="P135" s="347"/>
      <c r="Q135" s="347"/>
      <c r="R135" s="347"/>
      <c r="S135" s="347"/>
      <c r="T135" s="347"/>
      <c r="U135" s="347"/>
      <c r="V135" s="347"/>
      <c r="W135" s="347"/>
      <c r="X135" s="347"/>
      <c r="Y135" s="347"/>
      <c r="Z135" s="347"/>
      <c r="AA135" s="347"/>
      <c r="AB135" s="347"/>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1"/>
      <c r="AY135" s="341"/>
      <c r="AZ135" s="341"/>
      <c r="BA135" s="341"/>
      <c r="BB135" s="341"/>
      <c r="BC135" s="341"/>
      <c r="BD135" s="341"/>
      <c r="BE135" s="341"/>
      <c r="BF135" s="341"/>
      <c r="BG135" s="341"/>
      <c r="BH135" s="341"/>
      <c r="BI135" s="341"/>
      <c r="BJ135" s="341"/>
      <c r="BK135" s="341"/>
      <c r="BL135" s="341"/>
      <c r="BM135" s="341"/>
      <c r="BN135" s="341"/>
      <c r="BO135" s="341"/>
      <c r="BP135" s="341"/>
      <c r="BQ135" s="341"/>
      <c r="BR135" s="341"/>
      <c r="BS135" s="341"/>
      <c r="BT135" s="341"/>
      <c r="BU135" s="341"/>
      <c r="BV135" s="341"/>
      <c r="BW135" s="341"/>
      <c r="BX135" s="341"/>
      <c r="BY135" s="341"/>
      <c r="BZ135" s="341"/>
      <c r="CA135" s="341"/>
      <c r="CB135" s="341"/>
      <c r="CC135" s="341"/>
      <c r="CD135" s="341"/>
      <c r="CE135" s="341"/>
      <c r="CF135" s="341"/>
      <c r="CG135" s="341"/>
      <c r="CH135" s="341"/>
      <c r="CI135" s="341"/>
      <c r="CJ135" s="341"/>
      <c r="CK135" s="341"/>
      <c r="CL135" s="341"/>
      <c r="CM135" s="341"/>
      <c r="CN135" s="341"/>
      <c r="CO135" s="341"/>
      <c r="CP135" s="341"/>
      <c r="CQ135" s="341"/>
      <c r="CR135" s="341"/>
      <c r="CS135" s="341"/>
      <c r="CT135" s="341"/>
      <c r="CU135" s="341"/>
      <c r="CV135" s="341"/>
      <c r="CW135" s="341"/>
      <c r="CX135" s="341"/>
      <c r="CY135" s="341"/>
      <c r="CZ135" s="341"/>
      <c r="DA135" s="341"/>
      <c r="DB135" s="341"/>
      <c r="DC135" s="341"/>
      <c r="DD135" s="341"/>
      <c r="DE135" s="341"/>
      <c r="DF135" s="341"/>
      <c r="DG135" s="341"/>
      <c r="DH135" s="341"/>
      <c r="DI135" s="341"/>
      <c r="DJ135" s="341"/>
      <c r="DK135" s="341"/>
      <c r="DL135" s="341"/>
      <c r="DM135" s="341"/>
      <c r="DN135" s="341"/>
      <c r="DO135" s="341"/>
      <c r="DP135" s="341"/>
      <c r="DQ135" s="341"/>
      <c r="DR135" s="341"/>
      <c r="DS135" s="341"/>
      <c r="DT135" s="341"/>
      <c r="DU135" s="341"/>
      <c r="DV135" s="341"/>
      <c r="DW135" s="341"/>
      <c r="DX135" s="341"/>
      <c r="DY135" s="341"/>
      <c r="DZ135" s="341"/>
      <c r="EA135" s="341"/>
      <c r="EB135" s="341"/>
      <c r="EC135" s="341"/>
      <c r="ED135" s="341"/>
      <c r="EE135" s="341"/>
      <c r="EF135" s="341"/>
      <c r="EG135" s="341"/>
      <c r="EH135" s="341"/>
      <c r="EI135" s="341"/>
      <c r="EJ135" s="341"/>
      <c r="EK135" s="341"/>
      <c r="EL135" s="341"/>
      <c r="EM135" s="341"/>
      <c r="EN135" s="341"/>
      <c r="EO135" s="341"/>
      <c r="EP135" s="341"/>
      <c r="EQ135" s="341"/>
      <c r="ER135" s="341"/>
      <c r="ES135" s="341"/>
      <c r="ET135" s="341"/>
      <c r="EU135" s="341"/>
      <c r="EV135" s="341"/>
      <c r="EW135" s="341"/>
    </row>
    <row r="136" spans="1:153" s="366" customFormat="1" ht="204" hidden="1">
      <c r="A136" s="376" t="s">
        <v>438</v>
      </c>
      <c r="B136" s="377">
        <v>24500</v>
      </c>
      <c r="C136" s="360">
        <v>720</v>
      </c>
      <c r="D136" s="375">
        <v>25220</v>
      </c>
      <c r="E136" s="371">
        <f t="shared" si="5"/>
        <v>44349</v>
      </c>
      <c r="F136" s="371">
        <f t="shared" si="6"/>
        <v>44378</v>
      </c>
      <c r="G136" s="347">
        <v>9</v>
      </c>
      <c r="H136" s="371">
        <f t="shared" si="2"/>
        <v>44470</v>
      </c>
      <c r="I136" s="367">
        <f t="shared" si="3"/>
        <v>44501</v>
      </c>
      <c r="J136" s="347"/>
      <c r="K136" s="347">
        <v>8</v>
      </c>
      <c r="L136" s="347">
        <f t="shared" si="4"/>
        <v>27500</v>
      </c>
      <c r="M136" s="444" t="s">
        <v>470</v>
      </c>
      <c r="N136" s="347"/>
      <c r="O136" s="347"/>
      <c r="P136" s="347"/>
      <c r="Q136" s="347"/>
      <c r="R136" s="347"/>
      <c r="S136" s="347"/>
      <c r="T136" s="347"/>
      <c r="U136" s="347"/>
      <c r="V136" s="347"/>
      <c r="W136" s="347"/>
      <c r="X136" s="347"/>
      <c r="Y136" s="347"/>
      <c r="Z136" s="347"/>
      <c r="AA136" s="347"/>
      <c r="AB136" s="347"/>
      <c r="AC136" s="341"/>
      <c r="AD136" s="341"/>
      <c r="AE136" s="341"/>
      <c r="AF136" s="341"/>
      <c r="AG136" s="341"/>
      <c r="AH136" s="341"/>
      <c r="AI136" s="341"/>
      <c r="AJ136" s="341"/>
      <c r="AK136" s="341"/>
      <c r="AL136" s="341"/>
      <c r="AM136" s="341"/>
      <c r="AN136" s="341"/>
      <c r="AO136" s="341"/>
      <c r="AP136" s="341"/>
      <c r="AQ136" s="341"/>
      <c r="AR136" s="341"/>
      <c r="AS136" s="341"/>
      <c r="AT136" s="341"/>
      <c r="AU136" s="341"/>
      <c r="AV136" s="341"/>
      <c r="AW136" s="341"/>
      <c r="AX136" s="341"/>
      <c r="AY136" s="341"/>
      <c r="AZ136" s="341"/>
      <c r="BA136" s="341"/>
      <c r="BB136" s="341"/>
      <c r="BC136" s="341"/>
      <c r="BD136" s="341"/>
      <c r="BE136" s="341"/>
      <c r="BF136" s="341"/>
      <c r="BG136" s="341"/>
      <c r="BH136" s="341"/>
      <c r="BI136" s="341"/>
      <c r="BJ136" s="341"/>
      <c r="BK136" s="341"/>
      <c r="BL136" s="341"/>
      <c r="BM136" s="341"/>
      <c r="BN136" s="341"/>
      <c r="BO136" s="341"/>
      <c r="BP136" s="341"/>
      <c r="BQ136" s="341"/>
      <c r="BR136" s="341"/>
      <c r="BS136" s="341"/>
      <c r="BT136" s="341"/>
      <c r="BU136" s="341"/>
      <c r="BV136" s="341"/>
      <c r="BW136" s="341"/>
      <c r="BX136" s="341"/>
      <c r="BY136" s="341"/>
      <c r="BZ136" s="341"/>
      <c r="CA136" s="341"/>
      <c r="CB136" s="341"/>
      <c r="CC136" s="341"/>
      <c r="CD136" s="341"/>
      <c r="CE136" s="341"/>
      <c r="CF136" s="341"/>
      <c r="CG136" s="341"/>
      <c r="CH136" s="341"/>
      <c r="CI136" s="341"/>
      <c r="CJ136" s="341"/>
      <c r="CK136" s="341"/>
      <c r="CL136" s="341"/>
      <c r="CM136" s="341"/>
      <c r="CN136" s="341"/>
      <c r="CO136" s="341"/>
      <c r="CP136" s="341"/>
      <c r="CQ136" s="341"/>
      <c r="CR136" s="341"/>
      <c r="CS136" s="341"/>
      <c r="CT136" s="341"/>
      <c r="CU136" s="341"/>
      <c r="CV136" s="341"/>
      <c r="CW136" s="341"/>
      <c r="CX136" s="341"/>
      <c r="CY136" s="341"/>
      <c r="CZ136" s="341"/>
      <c r="DA136" s="341"/>
      <c r="DB136" s="341"/>
      <c r="DC136" s="341"/>
      <c r="DD136" s="341"/>
      <c r="DE136" s="341"/>
      <c r="DF136" s="341"/>
      <c r="DG136" s="341"/>
      <c r="DH136" s="341"/>
      <c r="DI136" s="341"/>
      <c r="DJ136" s="341"/>
      <c r="DK136" s="341"/>
      <c r="DL136" s="341"/>
      <c r="DM136" s="341"/>
      <c r="DN136" s="341"/>
      <c r="DO136" s="341"/>
      <c r="DP136" s="341"/>
      <c r="DQ136" s="341"/>
      <c r="DR136" s="341"/>
      <c r="DS136" s="341"/>
      <c r="DT136" s="341"/>
      <c r="DU136" s="341"/>
      <c r="DV136" s="341"/>
      <c r="DW136" s="341"/>
      <c r="DX136" s="341"/>
      <c r="DY136" s="341"/>
      <c r="DZ136" s="341"/>
      <c r="EA136" s="341"/>
      <c r="EB136" s="341"/>
      <c r="EC136" s="341"/>
      <c r="ED136" s="341"/>
      <c r="EE136" s="341"/>
      <c r="EF136" s="341"/>
      <c r="EG136" s="341"/>
      <c r="EH136" s="341"/>
      <c r="EI136" s="341"/>
      <c r="EJ136" s="341"/>
      <c r="EK136" s="341"/>
      <c r="EL136" s="341"/>
      <c r="EM136" s="341"/>
      <c r="EN136" s="341"/>
      <c r="EO136" s="341"/>
      <c r="EP136" s="341"/>
      <c r="EQ136" s="341"/>
      <c r="ER136" s="341"/>
      <c r="ES136" s="341"/>
      <c r="ET136" s="341"/>
      <c r="EU136" s="341"/>
      <c r="EV136" s="341"/>
      <c r="EW136" s="341"/>
    </row>
    <row r="137" spans="1:153" s="366" customFormat="1" ht="191.25" hidden="1">
      <c r="A137" s="376" t="s">
        <v>439</v>
      </c>
      <c r="B137" s="377">
        <v>25220</v>
      </c>
      <c r="C137" s="360">
        <v>720</v>
      </c>
      <c r="D137" s="375">
        <v>25940</v>
      </c>
      <c r="E137" s="371">
        <f t="shared" si="5"/>
        <v>44379</v>
      </c>
      <c r="F137" s="371">
        <f t="shared" si="6"/>
        <v>44409</v>
      </c>
      <c r="G137" s="347">
        <v>10</v>
      </c>
      <c r="H137" s="371">
        <f t="shared" si="2"/>
        <v>44501</v>
      </c>
      <c r="I137" s="367">
        <f t="shared" si="3"/>
        <v>44531</v>
      </c>
      <c r="J137" s="347"/>
      <c r="K137" s="347">
        <v>9</v>
      </c>
      <c r="L137" s="347">
        <f t="shared" si="4"/>
        <v>28280</v>
      </c>
      <c r="M137" s="444" t="s">
        <v>471</v>
      </c>
      <c r="N137" s="347"/>
      <c r="O137" s="347"/>
      <c r="P137" s="347"/>
      <c r="Q137" s="347"/>
      <c r="R137" s="347"/>
      <c r="S137" s="347"/>
      <c r="T137" s="347"/>
      <c r="U137" s="347"/>
      <c r="V137" s="347"/>
      <c r="W137" s="347"/>
      <c r="X137" s="347"/>
      <c r="Y137" s="347"/>
      <c r="Z137" s="347"/>
      <c r="AA137" s="347"/>
      <c r="AB137" s="347"/>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c r="BP137" s="341"/>
      <c r="BQ137" s="341"/>
      <c r="BR137" s="341"/>
      <c r="BS137" s="341"/>
      <c r="BT137" s="341"/>
      <c r="BU137" s="341"/>
      <c r="BV137" s="341"/>
      <c r="BW137" s="341"/>
      <c r="BX137" s="341"/>
      <c r="BY137" s="341"/>
      <c r="BZ137" s="341"/>
      <c r="CA137" s="341"/>
      <c r="CB137" s="341"/>
      <c r="CC137" s="341"/>
      <c r="CD137" s="341"/>
      <c r="CE137" s="341"/>
      <c r="CF137" s="341"/>
      <c r="CG137" s="341"/>
      <c r="CH137" s="341"/>
      <c r="CI137" s="341"/>
      <c r="CJ137" s="341"/>
      <c r="CK137" s="341"/>
      <c r="CL137" s="341"/>
      <c r="CM137" s="341"/>
      <c r="CN137" s="341"/>
      <c r="CO137" s="341"/>
      <c r="CP137" s="341"/>
      <c r="CQ137" s="341"/>
      <c r="CR137" s="341"/>
      <c r="CS137" s="341"/>
      <c r="CT137" s="341"/>
      <c r="CU137" s="341"/>
      <c r="CV137" s="341"/>
      <c r="CW137" s="341"/>
      <c r="CX137" s="341"/>
      <c r="CY137" s="341"/>
      <c r="CZ137" s="341"/>
      <c r="DA137" s="341"/>
      <c r="DB137" s="341"/>
      <c r="DC137" s="341"/>
      <c r="DD137" s="341"/>
      <c r="DE137" s="341"/>
      <c r="DF137" s="341"/>
      <c r="DG137" s="341"/>
      <c r="DH137" s="341"/>
      <c r="DI137" s="341"/>
      <c r="DJ137" s="341"/>
      <c r="DK137" s="341"/>
      <c r="DL137" s="341"/>
      <c r="DM137" s="341"/>
      <c r="DN137" s="341"/>
      <c r="DO137" s="341"/>
      <c r="DP137" s="341"/>
      <c r="DQ137" s="341"/>
      <c r="DR137" s="341"/>
      <c r="DS137" s="341"/>
      <c r="DT137" s="341"/>
      <c r="DU137" s="341"/>
      <c r="DV137" s="341"/>
      <c r="DW137" s="341"/>
      <c r="DX137" s="341"/>
      <c r="DY137" s="341"/>
      <c r="DZ137" s="341"/>
      <c r="EA137" s="341"/>
      <c r="EB137" s="341"/>
      <c r="EC137" s="341"/>
      <c r="ED137" s="341"/>
      <c r="EE137" s="341"/>
      <c r="EF137" s="341"/>
      <c r="EG137" s="341"/>
      <c r="EH137" s="341"/>
      <c r="EI137" s="341"/>
      <c r="EJ137" s="341"/>
      <c r="EK137" s="341"/>
      <c r="EL137" s="341"/>
      <c r="EM137" s="341"/>
      <c r="EN137" s="341"/>
      <c r="EO137" s="341"/>
      <c r="EP137" s="341"/>
      <c r="EQ137" s="341"/>
      <c r="ER137" s="341"/>
      <c r="ES137" s="341"/>
      <c r="ET137" s="341"/>
      <c r="EU137" s="341"/>
      <c r="EV137" s="341"/>
      <c r="EW137" s="341"/>
    </row>
    <row r="138" spans="1:153" s="366" customFormat="1" ht="204" hidden="1">
      <c r="A138" s="376" t="s">
        <v>440</v>
      </c>
      <c r="B138" s="377">
        <v>25940</v>
      </c>
      <c r="C138" s="360">
        <v>780</v>
      </c>
      <c r="D138" s="375">
        <v>26720</v>
      </c>
      <c r="E138" s="371">
        <f t="shared" si="5"/>
        <v>44410</v>
      </c>
      <c r="F138" s="371">
        <f t="shared" si="6"/>
        <v>44440</v>
      </c>
      <c r="G138" s="347">
        <v>11</v>
      </c>
      <c r="H138" s="371">
        <f t="shared" si="2"/>
        <v>44531</v>
      </c>
      <c r="I138" s="367">
        <f t="shared" si="3"/>
        <v>44562</v>
      </c>
      <c r="J138" s="347"/>
      <c r="K138" s="347">
        <v>10</v>
      </c>
      <c r="L138" s="347">
        <f t="shared" si="4"/>
        <v>29980</v>
      </c>
      <c r="M138" s="444" t="s">
        <v>472</v>
      </c>
      <c r="N138" s="347"/>
      <c r="O138" s="347"/>
      <c r="P138" s="347"/>
      <c r="Q138" s="347"/>
      <c r="R138" s="347"/>
      <c r="S138" s="347"/>
      <c r="T138" s="347"/>
      <c r="U138" s="347"/>
      <c r="V138" s="347"/>
      <c r="W138" s="347"/>
      <c r="X138" s="347"/>
      <c r="Y138" s="347"/>
      <c r="Z138" s="347"/>
      <c r="AA138" s="347"/>
      <c r="AB138" s="347"/>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c r="BQ138" s="341"/>
      <c r="BR138" s="341"/>
      <c r="BS138" s="341"/>
      <c r="BT138" s="341"/>
      <c r="BU138" s="341"/>
      <c r="BV138" s="341"/>
      <c r="BW138" s="341"/>
      <c r="BX138" s="341"/>
      <c r="BY138" s="341"/>
      <c r="BZ138" s="341"/>
      <c r="CA138" s="341"/>
      <c r="CB138" s="341"/>
      <c r="CC138" s="341"/>
      <c r="CD138" s="341"/>
      <c r="CE138" s="341"/>
      <c r="CF138" s="341"/>
      <c r="CG138" s="341"/>
      <c r="CH138" s="341"/>
      <c r="CI138" s="341"/>
      <c r="CJ138" s="341"/>
      <c r="CK138" s="341"/>
      <c r="CL138" s="341"/>
      <c r="CM138" s="341"/>
      <c r="CN138" s="341"/>
      <c r="CO138" s="341"/>
      <c r="CP138" s="341"/>
      <c r="CQ138" s="341"/>
      <c r="CR138" s="341"/>
      <c r="CS138" s="341"/>
      <c r="CT138" s="341"/>
      <c r="CU138" s="341"/>
      <c r="CV138" s="341"/>
      <c r="CW138" s="341"/>
      <c r="CX138" s="341"/>
      <c r="CY138" s="341"/>
      <c r="CZ138" s="341"/>
      <c r="DA138" s="341"/>
      <c r="DB138" s="341"/>
      <c r="DC138" s="341"/>
      <c r="DD138" s="341"/>
      <c r="DE138" s="341"/>
      <c r="DF138" s="341"/>
      <c r="DG138" s="341"/>
      <c r="DH138" s="341"/>
      <c r="DI138" s="341"/>
      <c r="DJ138" s="341"/>
      <c r="DK138" s="341"/>
      <c r="DL138" s="341"/>
      <c r="DM138" s="341"/>
      <c r="DN138" s="341"/>
      <c r="DO138" s="341"/>
      <c r="DP138" s="341"/>
      <c r="DQ138" s="341"/>
      <c r="DR138" s="341"/>
      <c r="DS138" s="341"/>
      <c r="DT138" s="341"/>
      <c r="DU138" s="341"/>
      <c r="DV138" s="341"/>
      <c r="DW138" s="341"/>
      <c r="DX138" s="341"/>
      <c r="DY138" s="341"/>
      <c r="DZ138" s="341"/>
      <c r="EA138" s="341"/>
      <c r="EB138" s="341"/>
      <c r="EC138" s="341"/>
      <c r="ED138" s="341"/>
      <c r="EE138" s="341"/>
      <c r="EF138" s="341"/>
      <c r="EG138" s="341"/>
      <c r="EH138" s="341"/>
      <c r="EI138" s="341"/>
      <c r="EJ138" s="341"/>
      <c r="EK138" s="341"/>
      <c r="EL138" s="341"/>
      <c r="EM138" s="341"/>
      <c r="EN138" s="341"/>
      <c r="EO138" s="341"/>
      <c r="EP138" s="341"/>
      <c r="EQ138" s="341"/>
      <c r="ER138" s="341"/>
      <c r="ES138" s="341"/>
      <c r="ET138" s="341"/>
      <c r="EU138" s="341"/>
      <c r="EV138" s="341"/>
      <c r="EW138" s="341"/>
    </row>
    <row r="139" spans="1:153" s="366" customFormat="1" ht="204" hidden="1">
      <c r="A139" s="376" t="s">
        <v>441</v>
      </c>
      <c r="B139" s="377">
        <v>26720</v>
      </c>
      <c r="C139" s="360">
        <v>780</v>
      </c>
      <c r="D139" s="375">
        <v>27500</v>
      </c>
      <c r="E139" s="371">
        <f t="shared" si="5"/>
        <v>44441</v>
      </c>
      <c r="F139" s="371">
        <f t="shared" si="6"/>
        <v>44470</v>
      </c>
      <c r="G139" s="347">
        <v>12</v>
      </c>
      <c r="H139" s="371">
        <f t="shared" si="2"/>
        <v>44562</v>
      </c>
      <c r="I139" s="367">
        <f t="shared" si="3"/>
        <v>44593</v>
      </c>
      <c r="J139" s="347"/>
      <c r="K139" s="347">
        <v>11</v>
      </c>
      <c r="L139" s="347">
        <f t="shared" si="4"/>
        <v>32670</v>
      </c>
      <c r="M139" s="444" t="s">
        <v>473</v>
      </c>
      <c r="N139" s="347"/>
      <c r="O139" s="347"/>
      <c r="P139" s="347"/>
      <c r="Q139" s="347"/>
      <c r="R139" s="347"/>
      <c r="S139" s="347"/>
      <c r="T139" s="347"/>
      <c r="U139" s="347"/>
      <c r="V139" s="347"/>
      <c r="W139" s="347"/>
      <c r="X139" s="347"/>
      <c r="Y139" s="347"/>
      <c r="Z139" s="347"/>
      <c r="AA139" s="347"/>
      <c r="AB139" s="347"/>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1"/>
      <c r="BM139" s="341"/>
      <c r="BN139" s="341"/>
      <c r="BO139" s="341"/>
      <c r="BP139" s="341"/>
      <c r="BQ139" s="341"/>
      <c r="BR139" s="341"/>
      <c r="BS139" s="341"/>
      <c r="BT139" s="341"/>
      <c r="BU139" s="341"/>
      <c r="BV139" s="341"/>
      <c r="BW139" s="341"/>
      <c r="BX139" s="341"/>
      <c r="BY139" s="341"/>
      <c r="BZ139" s="341"/>
      <c r="CA139" s="341"/>
      <c r="CB139" s="341"/>
      <c r="CC139" s="341"/>
      <c r="CD139" s="341"/>
      <c r="CE139" s="341"/>
      <c r="CF139" s="341"/>
      <c r="CG139" s="341"/>
      <c r="CH139" s="341"/>
      <c r="CI139" s="341"/>
      <c r="CJ139" s="341"/>
      <c r="CK139" s="341"/>
      <c r="CL139" s="341"/>
      <c r="CM139" s="341"/>
      <c r="CN139" s="341"/>
      <c r="CO139" s="341"/>
      <c r="CP139" s="341"/>
      <c r="CQ139" s="341"/>
      <c r="CR139" s="341"/>
      <c r="CS139" s="341"/>
      <c r="CT139" s="341"/>
      <c r="CU139" s="341"/>
      <c r="CV139" s="341"/>
      <c r="CW139" s="341"/>
      <c r="CX139" s="341"/>
      <c r="CY139" s="341"/>
      <c r="CZ139" s="341"/>
      <c r="DA139" s="341"/>
      <c r="DB139" s="341"/>
      <c r="DC139" s="341"/>
      <c r="DD139" s="341"/>
      <c r="DE139" s="341"/>
      <c r="DF139" s="341"/>
      <c r="DG139" s="341"/>
      <c r="DH139" s="341"/>
      <c r="DI139" s="341"/>
      <c r="DJ139" s="341"/>
      <c r="DK139" s="341"/>
      <c r="DL139" s="341"/>
      <c r="DM139" s="341"/>
      <c r="DN139" s="341"/>
      <c r="DO139" s="341"/>
      <c r="DP139" s="341"/>
      <c r="DQ139" s="341"/>
      <c r="DR139" s="341"/>
      <c r="DS139" s="341"/>
      <c r="DT139" s="341"/>
      <c r="DU139" s="341"/>
      <c r="DV139" s="341"/>
      <c r="DW139" s="341"/>
      <c r="DX139" s="341"/>
      <c r="DY139" s="341"/>
      <c r="DZ139" s="341"/>
      <c r="EA139" s="341"/>
      <c r="EB139" s="341"/>
      <c r="EC139" s="341"/>
      <c r="ED139" s="341"/>
      <c r="EE139" s="341"/>
      <c r="EF139" s="341"/>
      <c r="EG139" s="341"/>
      <c r="EH139" s="341"/>
      <c r="EI139" s="341"/>
      <c r="EJ139" s="341"/>
      <c r="EK139" s="341"/>
      <c r="EL139" s="341"/>
      <c r="EM139" s="341"/>
      <c r="EN139" s="341"/>
      <c r="EO139" s="341"/>
      <c r="EP139" s="341"/>
      <c r="EQ139" s="341"/>
      <c r="ER139" s="341"/>
      <c r="ES139" s="341"/>
      <c r="ET139" s="341"/>
      <c r="EU139" s="341"/>
      <c r="EV139" s="341"/>
      <c r="EW139" s="341"/>
    </row>
    <row r="140" spans="1:153" s="366" customFormat="1" ht="204" hidden="1">
      <c r="A140" s="376" t="s">
        <v>442</v>
      </c>
      <c r="B140" s="377">
        <v>27500</v>
      </c>
      <c r="C140" s="360">
        <v>780</v>
      </c>
      <c r="D140" s="375">
        <v>28280</v>
      </c>
      <c r="E140" s="371">
        <f t="shared" si="5"/>
        <v>44471</v>
      </c>
      <c r="F140" s="371">
        <f t="shared" si="6"/>
        <v>44501</v>
      </c>
      <c r="G140" s="347">
        <v>13</v>
      </c>
      <c r="H140" s="371">
        <f t="shared" si="2"/>
        <v>44593</v>
      </c>
      <c r="I140" s="367">
        <f t="shared" si="3"/>
        <v>44621</v>
      </c>
      <c r="J140" s="347"/>
      <c r="K140" s="347">
        <v>12</v>
      </c>
      <c r="L140" s="347">
        <f t="shared" si="4"/>
        <v>34580</v>
      </c>
      <c r="M140" s="444" t="s">
        <v>474</v>
      </c>
      <c r="N140" s="347"/>
      <c r="O140" s="347"/>
      <c r="P140" s="347"/>
      <c r="Q140" s="347"/>
      <c r="R140" s="347"/>
      <c r="S140" s="347"/>
      <c r="T140" s="347"/>
      <c r="U140" s="347"/>
      <c r="V140" s="347"/>
      <c r="W140" s="347"/>
      <c r="X140" s="347"/>
      <c r="Y140" s="347"/>
      <c r="Z140" s="347"/>
      <c r="AA140" s="347"/>
      <c r="AB140" s="347"/>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1"/>
      <c r="BM140" s="341"/>
      <c r="BN140" s="341"/>
      <c r="BO140" s="341"/>
      <c r="BP140" s="341"/>
      <c r="BQ140" s="341"/>
      <c r="BR140" s="341"/>
      <c r="BS140" s="341"/>
      <c r="BT140" s="341"/>
      <c r="BU140" s="341"/>
      <c r="BV140" s="341"/>
      <c r="BW140" s="341"/>
      <c r="BX140" s="341"/>
      <c r="BY140" s="341"/>
      <c r="BZ140" s="341"/>
      <c r="CA140" s="341"/>
      <c r="CB140" s="341"/>
      <c r="CC140" s="341"/>
      <c r="CD140" s="341"/>
      <c r="CE140" s="341"/>
      <c r="CF140" s="341"/>
      <c r="CG140" s="341"/>
      <c r="CH140" s="341"/>
      <c r="CI140" s="341"/>
      <c r="CJ140" s="341"/>
      <c r="CK140" s="341"/>
      <c r="CL140" s="341"/>
      <c r="CM140" s="341"/>
      <c r="CN140" s="341"/>
      <c r="CO140" s="341"/>
      <c r="CP140" s="341"/>
      <c r="CQ140" s="341"/>
      <c r="CR140" s="341"/>
      <c r="CS140" s="341"/>
      <c r="CT140" s="341"/>
      <c r="CU140" s="341"/>
      <c r="CV140" s="341"/>
      <c r="CW140" s="341"/>
      <c r="CX140" s="341"/>
      <c r="CY140" s="341"/>
      <c r="CZ140" s="341"/>
      <c r="DA140" s="341"/>
      <c r="DB140" s="341"/>
      <c r="DC140" s="341"/>
      <c r="DD140" s="341"/>
      <c r="DE140" s="341"/>
      <c r="DF140" s="341"/>
      <c r="DG140" s="341"/>
      <c r="DH140" s="341"/>
      <c r="DI140" s="341"/>
      <c r="DJ140" s="341"/>
      <c r="DK140" s="341"/>
      <c r="DL140" s="341"/>
      <c r="DM140" s="341"/>
      <c r="DN140" s="341"/>
      <c r="DO140" s="341"/>
      <c r="DP140" s="341"/>
      <c r="DQ140" s="341"/>
      <c r="DR140" s="341"/>
      <c r="DS140" s="341"/>
      <c r="DT140" s="341"/>
      <c r="DU140" s="341"/>
      <c r="DV140" s="341"/>
      <c r="DW140" s="341"/>
      <c r="DX140" s="341"/>
      <c r="DY140" s="341"/>
      <c r="DZ140" s="341"/>
      <c r="EA140" s="341"/>
      <c r="EB140" s="341"/>
      <c r="EC140" s="341"/>
      <c r="ED140" s="341"/>
      <c r="EE140" s="341"/>
      <c r="EF140" s="341"/>
      <c r="EG140" s="341"/>
      <c r="EH140" s="341"/>
      <c r="EI140" s="341"/>
      <c r="EJ140" s="341"/>
      <c r="EK140" s="341"/>
      <c r="EL140" s="341"/>
      <c r="EM140" s="341"/>
      <c r="EN140" s="341"/>
      <c r="EO140" s="341"/>
      <c r="EP140" s="341"/>
      <c r="EQ140" s="341"/>
      <c r="ER140" s="341"/>
      <c r="ES140" s="341"/>
      <c r="ET140" s="341"/>
      <c r="EU140" s="341"/>
      <c r="EV140" s="341"/>
      <c r="EW140" s="341"/>
    </row>
    <row r="141" spans="1:153" s="366" customFormat="1" ht="204" hidden="1">
      <c r="A141" s="376" t="s">
        <v>443</v>
      </c>
      <c r="B141" s="377">
        <v>28280</v>
      </c>
      <c r="C141" s="360">
        <v>850</v>
      </c>
      <c r="D141" s="375">
        <v>29130</v>
      </c>
      <c r="E141" s="371">
        <f t="shared" si="5"/>
        <v>44502</v>
      </c>
      <c r="F141" s="371">
        <f t="shared" si="6"/>
        <v>44531</v>
      </c>
      <c r="G141" s="347">
        <v>14</v>
      </c>
      <c r="H141" s="371">
        <f t="shared" si="2"/>
        <v>44621</v>
      </c>
      <c r="I141" s="367">
        <f t="shared" si="3"/>
        <v>44652</v>
      </c>
      <c r="J141" s="347"/>
      <c r="K141" s="347">
        <v>13</v>
      </c>
      <c r="L141" s="347">
        <f t="shared" si="4"/>
        <v>35570</v>
      </c>
      <c r="M141" s="444" t="s">
        <v>475</v>
      </c>
      <c r="N141" s="347"/>
      <c r="O141" s="347"/>
      <c r="P141" s="347"/>
      <c r="Q141" s="347"/>
      <c r="R141" s="347"/>
      <c r="S141" s="347"/>
      <c r="T141" s="347"/>
      <c r="U141" s="347"/>
      <c r="V141" s="347"/>
      <c r="W141" s="347"/>
      <c r="X141" s="347"/>
      <c r="Y141" s="347"/>
      <c r="Z141" s="347"/>
      <c r="AA141" s="347"/>
      <c r="AB141" s="347"/>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c r="BP141" s="341"/>
      <c r="BQ141" s="341"/>
      <c r="BR141" s="341"/>
      <c r="BS141" s="341"/>
      <c r="BT141" s="341"/>
      <c r="BU141" s="341"/>
      <c r="BV141" s="341"/>
      <c r="BW141" s="341"/>
      <c r="BX141" s="341"/>
      <c r="BY141" s="341"/>
      <c r="BZ141" s="341"/>
      <c r="CA141" s="341"/>
      <c r="CB141" s="341"/>
      <c r="CC141" s="341"/>
      <c r="CD141" s="341"/>
      <c r="CE141" s="341"/>
      <c r="CF141" s="341"/>
      <c r="CG141" s="341"/>
      <c r="CH141" s="341"/>
      <c r="CI141" s="341"/>
      <c r="CJ141" s="341"/>
      <c r="CK141" s="341"/>
      <c r="CL141" s="341"/>
      <c r="CM141" s="341"/>
      <c r="CN141" s="341"/>
      <c r="CO141" s="341"/>
      <c r="CP141" s="341"/>
      <c r="CQ141" s="341"/>
      <c r="CR141" s="341"/>
      <c r="CS141" s="341"/>
      <c r="CT141" s="341"/>
      <c r="CU141" s="341"/>
      <c r="CV141" s="341"/>
      <c r="CW141" s="341"/>
      <c r="CX141" s="341"/>
      <c r="CY141" s="341"/>
      <c r="CZ141" s="341"/>
      <c r="DA141" s="341"/>
      <c r="DB141" s="341"/>
      <c r="DC141" s="341"/>
      <c r="DD141" s="341"/>
      <c r="DE141" s="341"/>
      <c r="DF141" s="341"/>
      <c r="DG141" s="341"/>
      <c r="DH141" s="341"/>
      <c r="DI141" s="341"/>
      <c r="DJ141" s="341"/>
      <c r="DK141" s="341"/>
      <c r="DL141" s="341"/>
      <c r="DM141" s="341"/>
      <c r="DN141" s="341"/>
      <c r="DO141" s="341"/>
      <c r="DP141" s="341"/>
      <c r="DQ141" s="341"/>
      <c r="DR141" s="341"/>
      <c r="DS141" s="341"/>
      <c r="DT141" s="341"/>
      <c r="DU141" s="341"/>
      <c r="DV141" s="341"/>
      <c r="DW141" s="341"/>
      <c r="DX141" s="341"/>
      <c r="DY141" s="341"/>
      <c r="DZ141" s="341"/>
      <c r="EA141" s="341"/>
      <c r="EB141" s="341"/>
      <c r="EC141" s="341"/>
      <c r="ED141" s="341"/>
      <c r="EE141" s="341"/>
      <c r="EF141" s="341"/>
      <c r="EG141" s="341"/>
      <c r="EH141" s="341"/>
      <c r="EI141" s="341"/>
      <c r="EJ141" s="341"/>
      <c r="EK141" s="341"/>
      <c r="EL141" s="341"/>
      <c r="EM141" s="341"/>
      <c r="EN141" s="341"/>
      <c r="EO141" s="341"/>
      <c r="EP141" s="341"/>
      <c r="EQ141" s="341"/>
      <c r="ER141" s="341"/>
      <c r="ES141" s="341"/>
      <c r="ET141" s="341"/>
      <c r="EU141" s="341"/>
      <c r="EV141" s="341"/>
      <c r="EW141" s="341"/>
    </row>
    <row r="142" spans="1:153" s="366" customFormat="1" ht="204" hidden="1">
      <c r="A142" s="376" t="s">
        <v>444</v>
      </c>
      <c r="B142" s="377">
        <v>29130</v>
      </c>
      <c r="C142" s="360">
        <v>850</v>
      </c>
      <c r="D142" s="375">
        <v>29980</v>
      </c>
      <c r="E142" s="371">
        <f t="shared" si="5"/>
        <v>44532</v>
      </c>
      <c r="F142" s="371">
        <f t="shared" si="6"/>
        <v>44562</v>
      </c>
      <c r="G142" s="347">
        <v>15</v>
      </c>
      <c r="H142" s="371">
        <f t="shared" si="2"/>
        <v>44652</v>
      </c>
      <c r="I142" s="367">
        <f t="shared" si="3"/>
        <v>44652</v>
      </c>
      <c r="J142" s="347"/>
      <c r="K142" s="347">
        <v>14</v>
      </c>
      <c r="L142" s="347">
        <f t="shared" si="4"/>
        <v>37640</v>
      </c>
      <c r="M142" s="444" t="s">
        <v>476</v>
      </c>
      <c r="N142" s="347"/>
      <c r="O142" s="347"/>
      <c r="P142" s="347"/>
      <c r="Q142" s="347"/>
      <c r="R142" s="347"/>
      <c r="S142" s="347"/>
      <c r="T142" s="347"/>
      <c r="U142" s="347"/>
      <c r="V142" s="347"/>
      <c r="W142" s="347"/>
      <c r="X142" s="347"/>
      <c r="Y142" s="347"/>
      <c r="Z142" s="347"/>
      <c r="AA142" s="347"/>
      <c r="AB142" s="347"/>
      <c r="AC142" s="341"/>
      <c r="AD142" s="341"/>
      <c r="AE142" s="341"/>
      <c r="AF142" s="341"/>
      <c r="AG142" s="341"/>
      <c r="AH142" s="341"/>
      <c r="AI142" s="341"/>
      <c r="AJ142" s="341"/>
      <c r="AK142" s="341"/>
      <c r="AL142" s="341"/>
      <c r="AM142" s="341"/>
      <c r="AN142" s="341"/>
      <c r="AO142" s="341"/>
      <c r="AP142" s="341"/>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BL142" s="341"/>
      <c r="BM142" s="341"/>
      <c r="BN142" s="341"/>
      <c r="BO142" s="341"/>
      <c r="BP142" s="341"/>
      <c r="BQ142" s="341"/>
      <c r="BR142" s="341"/>
      <c r="BS142" s="341"/>
      <c r="BT142" s="341"/>
      <c r="BU142" s="341"/>
      <c r="BV142" s="341"/>
      <c r="BW142" s="341"/>
      <c r="BX142" s="341"/>
      <c r="BY142" s="341"/>
      <c r="BZ142" s="341"/>
      <c r="CA142" s="341"/>
      <c r="CB142" s="341"/>
      <c r="CC142" s="341"/>
      <c r="CD142" s="341"/>
      <c r="CE142" s="341"/>
      <c r="CF142" s="341"/>
      <c r="CG142" s="341"/>
      <c r="CH142" s="341"/>
      <c r="CI142" s="341"/>
      <c r="CJ142" s="341"/>
      <c r="CK142" s="341"/>
      <c r="CL142" s="341"/>
      <c r="CM142" s="341"/>
      <c r="CN142" s="341"/>
      <c r="CO142" s="341"/>
      <c r="CP142" s="341"/>
      <c r="CQ142" s="341"/>
      <c r="CR142" s="341"/>
      <c r="CS142" s="341"/>
      <c r="CT142" s="341"/>
      <c r="CU142" s="341"/>
      <c r="CV142" s="341"/>
      <c r="CW142" s="341"/>
      <c r="CX142" s="341"/>
      <c r="CY142" s="341"/>
      <c r="CZ142" s="341"/>
      <c r="DA142" s="341"/>
      <c r="DB142" s="341"/>
      <c r="DC142" s="341"/>
      <c r="DD142" s="341"/>
      <c r="DE142" s="341"/>
      <c r="DF142" s="341"/>
      <c r="DG142" s="341"/>
      <c r="DH142" s="341"/>
      <c r="DI142" s="341"/>
      <c r="DJ142" s="341"/>
      <c r="DK142" s="341"/>
      <c r="DL142" s="341"/>
      <c r="DM142" s="341"/>
      <c r="DN142" s="341"/>
      <c r="DO142" s="341"/>
      <c r="DP142" s="341"/>
      <c r="DQ142" s="341"/>
      <c r="DR142" s="341"/>
      <c r="DS142" s="341"/>
      <c r="DT142" s="341"/>
      <c r="DU142" s="341"/>
      <c r="DV142" s="341"/>
      <c r="DW142" s="341"/>
      <c r="DX142" s="341"/>
      <c r="DY142" s="341"/>
      <c r="DZ142" s="341"/>
      <c r="EA142" s="341"/>
      <c r="EB142" s="341"/>
      <c r="EC142" s="341"/>
      <c r="ED142" s="341"/>
      <c r="EE142" s="341"/>
      <c r="EF142" s="341"/>
      <c r="EG142" s="341"/>
      <c r="EH142" s="341"/>
      <c r="EI142" s="341"/>
      <c r="EJ142" s="341"/>
      <c r="EK142" s="341"/>
      <c r="EL142" s="341"/>
      <c r="EM142" s="341"/>
      <c r="EN142" s="341"/>
      <c r="EO142" s="341"/>
      <c r="EP142" s="341"/>
      <c r="EQ142" s="341"/>
      <c r="ER142" s="341"/>
      <c r="ES142" s="341"/>
      <c r="ET142" s="341"/>
      <c r="EU142" s="341"/>
      <c r="EV142" s="341"/>
      <c r="EW142" s="341"/>
    </row>
    <row r="143" spans="1:153" s="366" customFormat="1" ht="204" hidden="1">
      <c r="A143" s="376" t="s">
        <v>445</v>
      </c>
      <c r="B143" s="377">
        <v>29980</v>
      </c>
      <c r="C143" s="360">
        <v>850</v>
      </c>
      <c r="D143" s="375">
        <v>30830</v>
      </c>
      <c r="E143" s="371">
        <f t="shared" si="5"/>
        <v>44563</v>
      </c>
      <c r="F143" s="371">
        <f t="shared" si="6"/>
        <v>44593</v>
      </c>
      <c r="G143" s="347">
        <v>16</v>
      </c>
      <c r="H143" s="371">
        <f t="shared" si="2"/>
        <v>44652</v>
      </c>
      <c r="I143" s="367">
        <f t="shared" si="3"/>
        <v>44682</v>
      </c>
      <c r="J143" s="347"/>
      <c r="K143" s="347">
        <v>15</v>
      </c>
      <c r="L143" s="347">
        <f t="shared" si="4"/>
        <v>38720</v>
      </c>
      <c r="M143" s="444" t="s">
        <v>477</v>
      </c>
      <c r="N143" s="347"/>
      <c r="O143" s="347"/>
      <c r="P143" s="347"/>
      <c r="Q143" s="347"/>
      <c r="R143" s="347"/>
      <c r="S143" s="347"/>
      <c r="T143" s="347"/>
      <c r="U143" s="347"/>
      <c r="V143" s="347"/>
      <c r="W143" s="347"/>
      <c r="X143" s="347"/>
      <c r="Y143" s="347"/>
      <c r="Z143" s="347"/>
      <c r="AA143" s="347"/>
      <c r="AB143" s="347"/>
      <c r="AC143" s="341"/>
      <c r="AD143" s="341"/>
      <c r="AE143" s="341"/>
      <c r="AF143" s="341"/>
      <c r="AG143" s="341"/>
      <c r="AH143" s="341"/>
      <c r="AI143" s="341"/>
      <c r="AJ143" s="341"/>
      <c r="AK143" s="341"/>
      <c r="AL143" s="341"/>
      <c r="AM143" s="341"/>
      <c r="AN143" s="341"/>
      <c r="AO143" s="341"/>
      <c r="AP143" s="341"/>
      <c r="AQ143" s="341"/>
      <c r="AR143" s="341"/>
      <c r="AS143" s="341"/>
      <c r="AT143" s="341"/>
      <c r="AU143" s="341"/>
      <c r="AV143" s="341"/>
      <c r="AW143" s="341"/>
      <c r="AX143" s="341"/>
      <c r="AY143" s="341"/>
      <c r="AZ143" s="341"/>
      <c r="BA143" s="341"/>
      <c r="BB143" s="341"/>
      <c r="BC143" s="341"/>
      <c r="BD143" s="341"/>
      <c r="BE143" s="341"/>
      <c r="BF143" s="341"/>
      <c r="BG143" s="341"/>
      <c r="BH143" s="341"/>
      <c r="BI143" s="341"/>
      <c r="BJ143" s="341"/>
      <c r="BK143" s="341"/>
      <c r="BL143" s="341"/>
      <c r="BM143" s="341"/>
      <c r="BN143" s="341"/>
      <c r="BO143" s="341"/>
      <c r="BP143" s="341"/>
      <c r="BQ143" s="341"/>
      <c r="BR143" s="341"/>
      <c r="BS143" s="341"/>
      <c r="BT143" s="341"/>
      <c r="BU143" s="341"/>
      <c r="BV143" s="341"/>
      <c r="BW143" s="341"/>
      <c r="BX143" s="341"/>
      <c r="BY143" s="341"/>
      <c r="BZ143" s="341"/>
      <c r="CA143" s="341"/>
      <c r="CB143" s="341"/>
      <c r="CC143" s="341"/>
      <c r="CD143" s="341"/>
      <c r="CE143" s="341"/>
      <c r="CF143" s="341"/>
      <c r="CG143" s="341"/>
      <c r="CH143" s="341"/>
      <c r="CI143" s="341"/>
      <c r="CJ143" s="341"/>
      <c r="CK143" s="341"/>
      <c r="CL143" s="341"/>
      <c r="CM143" s="341"/>
      <c r="CN143" s="341"/>
      <c r="CO143" s="341"/>
      <c r="CP143" s="341"/>
      <c r="CQ143" s="341"/>
      <c r="CR143" s="341"/>
      <c r="CS143" s="341"/>
      <c r="CT143" s="341"/>
      <c r="CU143" s="341"/>
      <c r="CV143" s="341"/>
      <c r="CW143" s="341"/>
      <c r="CX143" s="341"/>
      <c r="CY143" s="341"/>
      <c r="CZ143" s="341"/>
      <c r="DA143" s="341"/>
      <c r="DB143" s="341"/>
      <c r="DC143" s="341"/>
      <c r="DD143" s="341"/>
      <c r="DE143" s="341"/>
      <c r="DF143" s="341"/>
      <c r="DG143" s="341"/>
      <c r="DH143" s="341"/>
      <c r="DI143" s="341"/>
      <c r="DJ143" s="341"/>
      <c r="DK143" s="341"/>
      <c r="DL143" s="341"/>
      <c r="DM143" s="341"/>
      <c r="DN143" s="341"/>
      <c r="DO143" s="341"/>
      <c r="DP143" s="341"/>
      <c r="DQ143" s="341"/>
      <c r="DR143" s="341"/>
      <c r="DS143" s="341"/>
      <c r="DT143" s="341"/>
      <c r="DU143" s="341"/>
      <c r="DV143" s="341"/>
      <c r="DW143" s="341"/>
      <c r="DX143" s="341"/>
      <c r="DY143" s="341"/>
      <c r="DZ143" s="341"/>
      <c r="EA143" s="341"/>
      <c r="EB143" s="341"/>
      <c r="EC143" s="341"/>
      <c r="ED143" s="341"/>
      <c r="EE143" s="341"/>
      <c r="EF143" s="341"/>
      <c r="EG143" s="341"/>
      <c r="EH143" s="341"/>
      <c r="EI143" s="341"/>
      <c r="EJ143" s="341"/>
      <c r="EK143" s="341"/>
      <c r="EL143" s="341"/>
      <c r="EM143" s="341"/>
      <c r="EN143" s="341"/>
      <c r="EO143" s="341"/>
      <c r="EP143" s="341"/>
      <c r="EQ143" s="341"/>
      <c r="ER143" s="341"/>
      <c r="ES143" s="341"/>
      <c r="ET143" s="341"/>
      <c r="EU143" s="341"/>
      <c r="EV143" s="341"/>
      <c r="EW143" s="341"/>
    </row>
    <row r="144" spans="1:153" s="366" customFormat="1" ht="204" hidden="1">
      <c r="A144" s="376" t="s">
        <v>446</v>
      </c>
      <c r="B144" s="377">
        <v>30830</v>
      </c>
      <c r="C144" s="360">
        <v>920</v>
      </c>
      <c r="D144" s="375">
        <v>31750</v>
      </c>
      <c r="E144" s="371">
        <f t="shared" si="5"/>
        <v>44594</v>
      </c>
      <c r="F144" s="371">
        <f t="shared" si="6"/>
        <v>44621</v>
      </c>
      <c r="G144" s="347">
        <v>17</v>
      </c>
      <c r="H144" s="371">
        <f aca="true" t="shared" si="7" ref="H144:H207">SMALL($F$128:$F$208,G144)</f>
        <v>44682</v>
      </c>
      <c r="I144" s="367">
        <f t="shared" si="3"/>
        <v>44713</v>
      </c>
      <c r="J144" s="347"/>
      <c r="K144" s="347">
        <v>16</v>
      </c>
      <c r="L144" s="347">
        <f t="shared" si="4"/>
        <v>40970</v>
      </c>
      <c r="M144" s="444" t="s">
        <v>478</v>
      </c>
      <c r="N144" s="347"/>
      <c r="O144" s="347"/>
      <c r="P144" s="347"/>
      <c r="Q144" s="347"/>
      <c r="R144" s="347"/>
      <c r="S144" s="347"/>
      <c r="T144" s="347"/>
      <c r="U144" s="347"/>
      <c r="V144" s="347"/>
      <c r="W144" s="347"/>
      <c r="X144" s="347"/>
      <c r="Y144" s="347"/>
      <c r="Z144" s="347"/>
      <c r="AA144" s="347"/>
      <c r="AB144" s="347"/>
      <c r="AC144" s="341"/>
      <c r="AD144" s="341"/>
      <c r="AE144" s="341"/>
      <c r="AF144" s="341"/>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c r="BP144" s="341"/>
      <c r="BQ144" s="341"/>
      <c r="BR144" s="341"/>
      <c r="BS144" s="341"/>
      <c r="BT144" s="341"/>
      <c r="BU144" s="341"/>
      <c r="BV144" s="341"/>
      <c r="BW144" s="341"/>
      <c r="BX144" s="341"/>
      <c r="BY144" s="341"/>
      <c r="BZ144" s="341"/>
      <c r="CA144" s="341"/>
      <c r="CB144" s="341"/>
      <c r="CC144" s="341"/>
      <c r="CD144" s="341"/>
      <c r="CE144" s="341"/>
      <c r="CF144" s="341"/>
      <c r="CG144" s="341"/>
      <c r="CH144" s="341"/>
      <c r="CI144" s="341"/>
      <c r="CJ144" s="341"/>
      <c r="CK144" s="341"/>
      <c r="CL144" s="341"/>
      <c r="CM144" s="341"/>
      <c r="CN144" s="341"/>
      <c r="CO144" s="341"/>
      <c r="CP144" s="341"/>
      <c r="CQ144" s="341"/>
      <c r="CR144" s="341"/>
      <c r="CS144" s="341"/>
      <c r="CT144" s="341"/>
      <c r="CU144" s="341"/>
      <c r="CV144" s="341"/>
      <c r="CW144" s="341"/>
      <c r="CX144" s="341"/>
      <c r="CY144" s="341"/>
      <c r="CZ144" s="341"/>
      <c r="DA144" s="341"/>
      <c r="DB144" s="341"/>
      <c r="DC144" s="341"/>
      <c r="DD144" s="341"/>
      <c r="DE144" s="341"/>
      <c r="DF144" s="341"/>
      <c r="DG144" s="341"/>
      <c r="DH144" s="341"/>
      <c r="DI144" s="341"/>
      <c r="DJ144" s="341"/>
      <c r="DK144" s="341"/>
      <c r="DL144" s="341"/>
      <c r="DM144" s="341"/>
      <c r="DN144" s="341"/>
      <c r="DO144" s="341"/>
      <c r="DP144" s="341"/>
      <c r="DQ144" s="341"/>
      <c r="DR144" s="341"/>
      <c r="DS144" s="341"/>
      <c r="DT144" s="341"/>
      <c r="DU144" s="341"/>
      <c r="DV144" s="341"/>
      <c r="DW144" s="341"/>
      <c r="DX144" s="341"/>
      <c r="DY144" s="341"/>
      <c r="DZ144" s="341"/>
      <c r="EA144" s="341"/>
      <c r="EB144" s="341"/>
      <c r="EC144" s="341"/>
      <c r="ED144" s="341"/>
      <c r="EE144" s="341"/>
      <c r="EF144" s="341"/>
      <c r="EG144" s="341"/>
      <c r="EH144" s="341"/>
      <c r="EI144" s="341"/>
      <c r="EJ144" s="341"/>
      <c r="EK144" s="341"/>
      <c r="EL144" s="341"/>
      <c r="EM144" s="341"/>
      <c r="EN144" s="341"/>
      <c r="EO144" s="341"/>
      <c r="EP144" s="341"/>
      <c r="EQ144" s="341"/>
      <c r="ER144" s="341"/>
      <c r="ES144" s="341"/>
      <c r="ET144" s="341"/>
      <c r="EU144" s="341"/>
      <c r="EV144" s="341"/>
      <c r="EW144" s="341"/>
    </row>
    <row r="145" spans="1:153" s="366" customFormat="1" ht="191.25" hidden="1">
      <c r="A145" s="376" t="s">
        <v>447</v>
      </c>
      <c r="B145" s="377">
        <v>31750</v>
      </c>
      <c r="C145" s="360">
        <v>920</v>
      </c>
      <c r="D145" s="375">
        <v>32670</v>
      </c>
      <c r="E145" s="371">
        <f t="shared" si="5"/>
        <v>44622</v>
      </c>
      <c r="F145" s="371">
        <f t="shared" si="6"/>
        <v>44652</v>
      </c>
      <c r="G145" s="347">
        <v>18</v>
      </c>
      <c r="H145" s="371">
        <f t="shared" si="7"/>
        <v>44713</v>
      </c>
      <c r="I145" s="367">
        <f t="shared" si="3"/>
        <v>44743</v>
      </c>
      <c r="J145" s="347"/>
      <c r="K145" s="347">
        <v>17</v>
      </c>
      <c r="L145" s="347">
        <f t="shared" si="4"/>
        <v>44570</v>
      </c>
      <c r="M145" s="444" t="s">
        <v>479</v>
      </c>
      <c r="N145" s="347"/>
      <c r="O145" s="347"/>
      <c r="P145" s="347"/>
      <c r="Q145" s="347"/>
      <c r="R145" s="347"/>
      <c r="S145" s="347"/>
      <c r="T145" s="347"/>
      <c r="U145" s="347"/>
      <c r="V145" s="347"/>
      <c r="W145" s="347"/>
      <c r="X145" s="347"/>
      <c r="Y145" s="347"/>
      <c r="Z145" s="347"/>
      <c r="AA145" s="347"/>
      <c r="AB145" s="347"/>
      <c r="AC145" s="341"/>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1"/>
      <c r="BM145" s="341"/>
      <c r="BN145" s="341"/>
      <c r="BO145" s="341"/>
      <c r="BP145" s="341"/>
      <c r="BQ145" s="341"/>
      <c r="BR145" s="341"/>
      <c r="BS145" s="341"/>
      <c r="BT145" s="341"/>
      <c r="BU145" s="341"/>
      <c r="BV145" s="341"/>
      <c r="BW145" s="341"/>
      <c r="BX145" s="341"/>
      <c r="BY145" s="341"/>
      <c r="BZ145" s="341"/>
      <c r="CA145" s="341"/>
      <c r="CB145" s="341"/>
      <c r="CC145" s="341"/>
      <c r="CD145" s="341"/>
      <c r="CE145" s="341"/>
      <c r="CF145" s="341"/>
      <c r="CG145" s="341"/>
      <c r="CH145" s="341"/>
      <c r="CI145" s="341"/>
      <c r="CJ145" s="341"/>
      <c r="CK145" s="341"/>
      <c r="CL145" s="341"/>
      <c r="CM145" s="341"/>
      <c r="CN145" s="341"/>
      <c r="CO145" s="341"/>
      <c r="CP145" s="341"/>
      <c r="CQ145" s="341"/>
      <c r="CR145" s="341"/>
      <c r="CS145" s="341"/>
      <c r="CT145" s="341"/>
      <c r="CU145" s="341"/>
      <c r="CV145" s="341"/>
      <c r="CW145" s="341"/>
      <c r="CX145" s="341"/>
      <c r="CY145" s="341"/>
      <c r="CZ145" s="341"/>
      <c r="DA145" s="341"/>
      <c r="DB145" s="341"/>
      <c r="DC145" s="341"/>
      <c r="DD145" s="341"/>
      <c r="DE145" s="341"/>
      <c r="DF145" s="341"/>
      <c r="DG145" s="341"/>
      <c r="DH145" s="341"/>
      <c r="DI145" s="341"/>
      <c r="DJ145" s="341"/>
      <c r="DK145" s="341"/>
      <c r="DL145" s="341"/>
      <c r="DM145" s="341"/>
      <c r="DN145" s="341"/>
      <c r="DO145" s="341"/>
      <c r="DP145" s="341"/>
      <c r="DQ145" s="341"/>
      <c r="DR145" s="341"/>
      <c r="DS145" s="341"/>
      <c r="DT145" s="341"/>
      <c r="DU145" s="341"/>
      <c r="DV145" s="341"/>
      <c r="DW145" s="341"/>
      <c r="DX145" s="341"/>
      <c r="DY145" s="341"/>
      <c r="DZ145" s="341"/>
      <c r="EA145" s="341"/>
      <c r="EB145" s="341"/>
      <c r="EC145" s="341"/>
      <c r="ED145" s="341"/>
      <c r="EE145" s="341"/>
      <c r="EF145" s="341"/>
      <c r="EG145" s="341"/>
      <c r="EH145" s="341"/>
      <c r="EI145" s="341"/>
      <c r="EJ145" s="341"/>
      <c r="EK145" s="341"/>
      <c r="EL145" s="341"/>
      <c r="EM145" s="341"/>
      <c r="EN145" s="341"/>
      <c r="EO145" s="341"/>
      <c r="EP145" s="341"/>
      <c r="EQ145" s="341"/>
      <c r="ER145" s="341"/>
      <c r="ES145" s="341"/>
      <c r="ET145" s="341"/>
      <c r="EU145" s="341"/>
      <c r="EV145" s="341"/>
      <c r="EW145" s="341"/>
    </row>
    <row r="146" spans="1:153" s="366" customFormat="1" ht="191.25" hidden="1">
      <c r="A146" s="376" t="s">
        <v>448</v>
      </c>
      <c r="B146" s="377">
        <v>32670</v>
      </c>
      <c r="C146" s="360">
        <v>920</v>
      </c>
      <c r="D146" s="375">
        <v>33590</v>
      </c>
      <c r="E146" s="371">
        <f t="shared" si="5"/>
        <v>44653</v>
      </c>
      <c r="F146" s="371">
        <f t="shared" si="6"/>
        <v>44682</v>
      </c>
      <c r="G146" s="347">
        <v>19</v>
      </c>
      <c r="H146" s="371">
        <f t="shared" si="7"/>
        <v>44743</v>
      </c>
      <c r="I146" s="367">
        <f t="shared" si="3"/>
        <v>44774</v>
      </c>
      <c r="J146" s="347"/>
      <c r="K146" s="347">
        <v>18</v>
      </c>
      <c r="L146" s="347">
        <f t="shared" si="4"/>
        <v>45830</v>
      </c>
      <c r="M146" s="444" t="s">
        <v>480</v>
      </c>
      <c r="N146" s="347"/>
      <c r="O146" s="347"/>
      <c r="P146" s="347"/>
      <c r="Q146" s="347"/>
      <c r="R146" s="347"/>
      <c r="S146" s="347"/>
      <c r="T146" s="347"/>
      <c r="U146" s="347"/>
      <c r="V146" s="347"/>
      <c r="W146" s="347"/>
      <c r="X146" s="347"/>
      <c r="Y146" s="347"/>
      <c r="Z146" s="347"/>
      <c r="AA146" s="347"/>
      <c r="AB146" s="347"/>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BL146" s="341"/>
      <c r="BM146" s="341"/>
      <c r="BN146" s="341"/>
      <c r="BO146" s="341"/>
      <c r="BP146" s="341"/>
      <c r="BQ146" s="341"/>
      <c r="BR146" s="341"/>
      <c r="BS146" s="341"/>
      <c r="BT146" s="341"/>
      <c r="BU146" s="341"/>
      <c r="BV146" s="341"/>
      <c r="BW146" s="341"/>
      <c r="BX146" s="341"/>
      <c r="BY146" s="341"/>
      <c r="BZ146" s="341"/>
      <c r="CA146" s="341"/>
      <c r="CB146" s="341"/>
      <c r="CC146" s="341"/>
      <c r="CD146" s="341"/>
      <c r="CE146" s="341"/>
      <c r="CF146" s="341"/>
      <c r="CG146" s="341"/>
      <c r="CH146" s="341"/>
      <c r="CI146" s="341"/>
      <c r="CJ146" s="341"/>
      <c r="CK146" s="341"/>
      <c r="CL146" s="341"/>
      <c r="CM146" s="341"/>
      <c r="CN146" s="341"/>
      <c r="CO146" s="341"/>
      <c r="CP146" s="341"/>
      <c r="CQ146" s="341"/>
      <c r="CR146" s="341"/>
      <c r="CS146" s="341"/>
      <c r="CT146" s="341"/>
      <c r="CU146" s="341"/>
      <c r="CV146" s="341"/>
      <c r="CW146" s="341"/>
      <c r="CX146" s="341"/>
      <c r="CY146" s="341"/>
      <c r="CZ146" s="341"/>
      <c r="DA146" s="341"/>
      <c r="DB146" s="341"/>
      <c r="DC146" s="341"/>
      <c r="DD146" s="341"/>
      <c r="DE146" s="341"/>
      <c r="DF146" s="341"/>
      <c r="DG146" s="341"/>
      <c r="DH146" s="341"/>
      <c r="DI146" s="341"/>
      <c r="DJ146" s="341"/>
      <c r="DK146" s="341"/>
      <c r="DL146" s="341"/>
      <c r="DM146" s="341"/>
      <c r="DN146" s="341"/>
      <c r="DO146" s="341"/>
      <c r="DP146" s="341"/>
      <c r="DQ146" s="341"/>
      <c r="DR146" s="341"/>
      <c r="DS146" s="341"/>
      <c r="DT146" s="341"/>
      <c r="DU146" s="341"/>
      <c r="DV146" s="341"/>
      <c r="DW146" s="341"/>
      <c r="DX146" s="341"/>
      <c r="DY146" s="341"/>
      <c r="DZ146" s="341"/>
      <c r="EA146" s="341"/>
      <c r="EB146" s="341"/>
      <c r="EC146" s="341"/>
      <c r="ED146" s="341"/>
      <c r="EE146" s="341"/>
      <c r="EF146" s="341"/>
      <c r="EG146" s="341"/>
      <c r="EH146" s="341"/>
      <c r="EI146" s="341"/>
      <c r="EJ146" s="341"/>
      <c r="EK146" s="341"/>
      <c r="EL146" s="341"/>
      <c r="EM146" s="341"/>
      <c r="EN146" s="341"/>
      <c r="EO146" s="341"/>
      <c r="EP146" s="341"/>
      <c r="EQ146" s="341"/>
      <c r="ER146" s="341"/>
      <c r="ES146" s="341"/>
      <c r="ET146" s="341"/>
      <c r="EU146" s="341"/>
      <c r="EV146" s="341"/>
      <c r="EW146" s="341"/>
    </row>
    <row r="147" spans="1:153" s="366" customFormat="1" ht="191.25" hidden="1">
      <c r="A147" s="376" t="s">
        <v>449</v>
      </c>
      <c r="B147" s="377">
        <v>33590</v>
      </c>
      <c r="C147" s="360">
        <v>990</v>
      </c>
      <c r="D147" s="375">
        <v>34580</v>
      </c>
      <c r="E147" s="371">
        <f t="shared" si="5"/>
        <v>44683</v>
      </c>
      <c r="F147" s="371">
        <f t="shared" si="6"/>
        <v>44713</v>
      </c>
      <c r="G147" s="347">
        <v>20</v>
      </c>
      <c r="H147" s="371">
        <f t="shared" si="7"/>
        <v>44774</v>
      </c>
      <c r="I147" s="367">
        <f t="shared" si="3"/>
        <v>44805</v>
      </c>
      <c r="J147" s="347"/>
      <c r="K147" s="347">
        <v>19</v>
      </c>
      <c r="L147" s="347">
        <f t="shared" si="4"/>
        <v>48440</v>
      </c>
      <c r="M147" s="444" t="s">
        <v>481</v>
      </c>
      <c r="N147" s="347"/>
      <c r="O147" s="347"/>
      <c r="P147" s="347"/>
      <c r="Q147" s="347"/>
      <c r="R147" s="347"/>
      <c r="S147" s="347"/>
      <c r="T147" s="347"/>
      <c r="U147" s="347"/>
      <c r="V147" s="347"/>
      <c r="W147" s="347"/>
      <c r="X147" s="347"/>
      <c r="Y147" s="347"/>
      <c r="Z147" s="347"/>
      <c r="AA147" s="347"/>
      <c r="AB147" s="347"/>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1"/>
      <c r="BM147" s="341"/>
      <c r="BN147" s="341"/>
      <c r="BO147" s="341"/>
      <c r="BP147" s="341"/>
      <c r="BQ147" s="341"/>
      <c r="BR147" s="341"/>
      <c r="BS147" s="341"/>
      <c r="BT147" s="341"/>
      <c r="BU147" s="341"/>
      <c r="BV147" s="341"/>
      <c r="BW147" s="341"/>
      <c r="BX147" s="341"/>
      <c r="BY147" s="341"/>
      <c r="BZ147" s="341"/>
      <c r="CA147" s="341"/>
      <c r="CB147" s="341"/>
      <c r="CC147" s="341"/>
      <c r="CD147" s="341"/>
      <c r="CE147" s="341"/>
      <c r="CF147" s="341"/>
      <c r="CG147" s="341"/>
      <c r="CH147" s="341"/>
      <c r="CI147" s="341"/>
      <c r="CJ147" s="341"/>
      <c r="CK147" s="341"/>
      <c r="CL147" s="341"/>
      <c r="CM147" s="341"/>
      <c r="CN147" s="341"/>
      <c r="CO147" s="341"/>
      <c r="CP147" s="341"/>
      <c r="CQ147" s="341"/>
      <c r="CR147" s="341"/>
      <c r="CS147" s="341"/>
      <c r="CT147" s="341"/>
      <c r="CU147" s="341"/>
      <c r="CV147" s="341"/>
      <c r="CW147" s="341"/>
      <c r="CX147" s="341"/>
      <c r="CY147" s="341"/>
      <c r="CZ147" s="341"/>
      <c r="DA147" s="341"/>
      <c r="DB147" s="341"/>
      <c r="DC147" s="341"/>
      <c r="DD147" s="341"/>
      <c r="DE147" s="341"/>
      <c r="DF147" s="341"/>
      <c r="DG147" s="341"/>
      <c r="DH147" s="341"/>
      <c r="DI147" s="341"/>
      <c r="DJ147" s="341"/>
      <c r="DK147" s="341"/>
      <c r="DL147" s="341"/>
      <c r="DM147" s="341"/>
      <c r="DN147" s="341"/>
      <c r="DO147" s="341"/>
      <c r="DP147" s="341"/>
      <c r="DQ147" s="341"/>
      <c r="DR147" s="341"/>
      <c r="DS147" s="341"/>
      <c r="DT147" s="341"/>
      <c r="DU147" s="341"/>
      <c r="DV147" s="341"/>
      <c r="DW147" s="341"/>
      <c r="DX147" s="341"/>
      <c r="DY147" s="341"/>
      <c r="DZ147" s="341"/>
      <c r="EA147" s="341"/>
      <c r="EB147" s="341"/>
      <c r="EC147" s="341"/>
      <c r="ED147" s="341"/>
      <c r="EE147" s="341"/>
      <c r="EF147" s="341"/>
      <c r="EG147" s="341"/>
      <c r="EH147" s="341"/>
      <c r="EI147" s="341"/>
      <c r="EJ147" s="341"/>
      <c r="EK147" s="341"/>
      <c r="EL147" s="341"/>
      <c r="EM147" s="341"/>
      <c r="EN147" s="341"/>
      <c r="EO147" s="341"/>
      <c r="EP147" s="341"/>
      <c r="EQ147" s="341"/>
      <c r="ER147" s="341"/>
      <c r="ES147" s="341"/>
      <c r="ET147" s="341"/>
      <c r="EU147" s="341"/>
      <c r="EV147" s="341"/>
      <c r="EW147" s="341"/>
    </row>
    <row r="148" spans="1:153" s="366" customFormat="1" ht="178.5" hidden="1">
      <c r="A148" s="376" t="s">
        <v>450</v>
      </c>
      <c r="B148" s="377">
        <v>34580</v>
      </c>
      <c r="C148" s="360">
        <v>990</v>
      </c>
      <c r="D148" s="375">
        <v>35570</v>
      </c>
      <c r="E148" s="371">
        <f t="shared" si="5"/>
        <v>44714</v>
      </c>
      <c r="F148" s="371">
        <f t="shared" si="6"/>
        <v>44743</v>
      </c>
      <c r="G148" s="347">
        <v>21</v>
      </c>
      <c r="H148" s="371">
        <f t="shared" si="7"/>
        <v>44805</v>
      </c>
      <c r="I148" s="367">
        <f t="shared" si="3"/>
        <v>44835</v>
      </c>
      <c r="J148" s="347"/>
      <c r="K148" s="347">
        <v>20</v>
      </c>
      <c r="L148" s="347">
        <f t="shared" si="4"/>
        <v>54060</v>
      </c>
      <c r="M148" s="444" t="s">
        <v>482</v>
      </c>
      <c r="N148" s="347"/>
      <c r="O148" s="347"/>
      <c r="P148" s="347"/>
      <c r="Q148" s="347"/>
      <c r="R148" s="347"/>
      <c r="S148" s="347"/>
      <c r="T148" s="347"/>
      <c r="U148" s="347"/>
      <c r="V148" s="347"/>
      <c r="W148" s="347"/>
      <c r="X148" s="347"/>
      <c r="Y148" s="347"/>
      <c r="Z148" s="347"/>
      <c r="AA148" s="347"/>
      <c r="AB148" s="347"/>
      <c r="AC148" s="341"/>
      <c r="AD148" s="341"/>
      <c r="AE148" s="341"/>
      <c r="AF148" s="341"/>
      <c r="AG148" s="341"/>
      <c r="AH148" s="341"/>
      <c r="AI148" s="341"/>
      <c r="AJ148" s="341"/>
      <c r="AK148" s="341"/>
      <c r="AL148" s="341"/>
      <c r="AM148" s="341"/>
      <c r="AN148" s="341"/>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c r="BP148" s="341"/>
      <c r="BQ148" s="341"/>
      <c r="BR148" s="341"/>
      <c r="BS148" s="341"/>
      <c r="BT148" s="341"/>
      <c r="BU148" s="341"/>
      <c r="BV148" s="341"/>
      <c r="BW148" s="341"/>
      <c r="BX148" s="341"/>
      <c r="BY148" s="341"/>
      <c r="BZ148" s="341"/>
      <c r="CA148" s="341"/>
      <c r="CB148" s="341"/>
      <c r="CC148" s="341"/>
      <c r="CD148" s="341"/>
      <c r="CE148" s="341"/>
      <c r="CF148" s="341"/>
      <c r="CG148" s="341"/>
      <c r="CH148" s="341"/>
      <c r="CI148" s="341"/>
      <c r="CJ148" s="341"/>
      <c r="CK148" s="341"/>
      <c r="CL148" s="341"/>
      <c r="CM148" s="341"/>
      <c r="CN148" s="341"/>
      <c r="CO148" s="341"/>
      <c r="CP148" s="341"/>
      <c r="CQ148" s="341"/>
      <c r="CR148" s="341"/>
      <c r="CS148" s="341"/>
      <c r="CT148" s="341"/>
      <c r="CU148" s="341"/>
      <c r="CV148" s="341"/>
      <c r="CW148" s="341"/>
      <c r="CX148" s="341"/>
      <c r="CY148" s="341"/>
      <c r="CZ148" s="341"/>
      <c r="DA148" s="341"/>
      <c r="DB148" s="341"/>
      <c r="DC148" s="341"/>
      <c r="DD148" s="341"/>
      <c r="DE148" s="341"/>
      <c r="DF148" s="341"/>
      <c r="DG148" s="341"/>
      <c r="DH148" s="341"/>
      <c r="DI148" s="341"/>
      <c r="DJ148" s="341"/>
      <c r="DK148" s="341"/>
      <c r="DL148" s="341"/>
      <c r="DM148" s="341"/>
      <c r="DN148" s="341"/>
      <c r="DO148" s="341"/>
      <c r="DP148" s="341"/>
      <c r="DQ148" s="341"/>
      <c r="DR148" s="341"/>
      <c r="DS148" s="341"/>
      <c r="DT148" s="341"/>
      <c r="DU148" s="341"/>
      <c r="DV148" s="341"/>
      <c r="DW148" s="341"/>
      <c r="DX148" s="341"/>
      <c r="DY148" s="341"/>
      <c r="DZ148" s="341"/>
      <c r="EA148" s="341"/>
      <c r="EB148" s="341"/>
      <c r="EC148" s="341"/>
      <c r="ED148" s="341"/>
      <c r="EE148" s="341"/>
      <c r="EF148" s="341"/>
      <c r="EG148" s="341"/>
      <c r="EH148" s="341"/>
      <c r="EI148" s="341"/>
      <c r="EJ148" s="341"/>
      <c r="EK148" s="341"/>
      <c r="EL148" s="341"/>
      <c r="EM148" s="341"/>
      <c r="EN148" s="341"/>
      <c r="EO148" s="341"/>
      <c r="EP148" s="341"/>
      <c r="EQ148" s="341"/>
      <c r="ER148" s="341"/>
      <c r="ES148" s="341"/>
      <c r="ET148" s="341"/>
      <c r="EU148" s="341"/>
      <c r="EV148" s="341"/>
      <c r="EW148" s="341"/>
    </row>
    <row r="149" spans="1:153" s="366" customFormat="1" ht="178.5" hidden="1">
      <c r="A149" s="376" t="s">
        <v>451</v>
      </c>
      <c r="B149" s="377">
        <v>35570</v>
      </c>
      <c r="C149" s="360">
        <v>990</v>
      </c>
      <c r="D149" s="375">
        <v>36560</v>
      </c>
      <c r="E149" s="371">
        <f t="shared" si="5"/>
        <v>44744</v>
      </c>
      <c r="F149" s="371">
        <f t="shared" si="6"/>
        <v>44774</v>
      </c>
      <c r="G149" s="347">
        <v>22</v>
      </c>
      <c r="H149" s="371">
        <f t="shared" si="7"/>
        <v>44835</v>
      </c>
      <c r="I149" s="367">
        <f t="shared" si="3"/>
        <v>44835</v>
      </c>
      <c r="J149" s="347"/>
      <c r="K149" s="347">
        <v>21</v>
      </c>
      <c r="L149" s="347">
        <f t="shared" si="4"/>
        <v>57100</v>
      </c>
      <c r="M149" s="444" t="s">
        <v>483</v>
      </c>
      <c r="N149" s="347"/>
      <c r="O149" s="347"/>
      <c r="P149" s="347"/>
      <c r="Q149" s="347"/>
      <c r="R149" s="347"/>
      <c r="S149" s="347"/>
      <c r="T149" s="347"/>
      <c r="U149" s="347"/>
      <c r="V149" s="347"/>
      <c r="W149" s="347"/>
      <c r="X149" s="347"/>
      <c r="Y149" s="347"/>
      <c r="Z149" s="347"/>
      <c r="AA149" s="347"/>
      <c r="AB149" s="347"/>
      <c r="AC149" s="341"/>
      <c r="AD149" s="341"/>
      <c r="AE149" s="341"/>
      <c r="AF149" s="341"/>
      <c r="AG149" s="341"/>
      <c r="AH149" s="341"/>
      <c r="AI149" s="341"/>
      <c r="AJ149" s="341"/>
      <c r="AK149" s="341"/>
      <c r="AL149" s="341"/>
      <c r="AM149" s="341"/>
      <c r="AN149" s="341"/>
      <c r="AO149" s="341"/>
      <c r="AP149" s="341"/>
      <c r="AQ149" s="341"/>
      <c r="AR149" s="341"/>
      <c r="AS149" s="341"/>
      <c r="AT149" s="341"/>
      <c r="AU149" s="341"/>
      <c r="AV149" s="341"/>
      <c r="AW149" s="341"/>
      <c r="AX149" s="341"/>
      <c r="AY149" s="341"/>
      <c r="AZ149" s="341"/>
      <c r="BA149" s="341"/>
      <c r="BB149" s="341"/>
      <c r="BC149" s="341"/>
      <c r="BD149" s="341"/>
      <c r="BE149" s="341"/>
      <c r="BF149" s="341"/>
      <c r="BG149" s="341"/>
      <c r="BH149" s="341"/>
      <c r="BI149" s="341"/>
      <c r="BJ149" s="341"/>
      <c r="BK149" s="341"/>
      <c r="BL149" s="341"/>
      <c r="BM149" s="341"/>
      <c r="BN149" s="341"/>
      <c r="BO149" s="341"/>
      <c r="BP149" s="341"/>
      <c r="BQ149" s="341"/>
      <c r="BR149" s="341"/>
      <c r="BS149" s="341"/>
      <c r="BT149" s="341"/>
      <c r="BU149" s="341"/>
      <c r="BV149" s="341"/>
      <c r="BW149" s="341"/>
      <c r="BX149" s="341"/>
      <c r="BY149" s="341"/>
      <c r="BZ149" s="341"/>
      <c r="CA149" s="341"/>
      <c r="CB149" s="341"/>
      <c r="CC149" s="341"/>
      <c r="CD149" s="341"/>
      <c r="CE149" s="341"/>
      <c r="CF149" s="341"/>
      <c r="CG149" s="341"/>
      <c r="CH149" s="341"/>
      <c r="CI149" s="341"/>
      <c r="CJ149" s="341"/>
      <c r="CK149" s="341"/>
      <c r="CL149" s="341"/>
      <c r="CM149" s="341"/>
      <c r="CN149" s="341"/>
      <c r="CO149" s="341"/>
      <c r="CP149" s="341"/>
      <c r="CQ149" s="341"/>
      <c r="CR149" s="341"/>
      <c r="CS149" s="341"/>
      <c r="CT149" s="341"/>
      <c r="CU149" s="341"/>
      <c r="CV149" s="341"/>
      <c r="CW149" s="341"/>
      <c r="CX149" s="341"/>
      <c r="CY149" s="341"/>
      <c r="CZ149" s="341"/>
      <c r="DA149" s="341"/>
      <c r="DB149" s="341"/>
      <c r="DC149" s="341"/>
      <c r="DD149" s="341"/>
      <c r="DE149" s="341"/>
      <c r="DF149" s="341"/>
      <c r="DG149" s="341"/>
      <c r="DH149" s="341"/>
      <c r="DI149" s="341"/>
      <c r="DJ149" s="341"/>
      <c r="DK149" s="341"/>
      <c r="DL149" s="341"/>
      <c r="DM149" s="341"/>
      <c r="DN149" s="341"/>
      <c r="DO149" s="341"/>
      <c r="DP149" s="341"/>
      <c r="DQ149" s="341"/>
      <c r="DR149" s="341"/>
      <c r="DS149" s="341"/>
      <c r="DT149" s="341"/>
      <c r="DU149" s="341"/>
      <c r="DV149" s="341"/>
      <c r="DW149" s="341"/>
      <c r="DX149" s="341"/>
      <c r="DY149" s="341"/>
      <c r="DZ149" s="341"/>
      <c r="EA149" s="341"/>
      <c r="EB149" s="341"/>
      <c r="EC149" s="341"/>
      <c r="ED149" s="341"/>
      <c r="EE149" s="341"/>
      <c r="EF149" s="341"/>
      <c r="EG149" s="341"/>
      <c r="EH149" s="341"/>
      <c r="EI149" s="341"/>
      <c r="EJ149" s="341"/>
      <c r="EK149" s="341"/>
      <c r="EL149" s="341"/>
      <c r="EM149" s="341"/>
      <c r="EN149" s="341"/>
      <c r="EO149" s="341"/>
      <c r="EP149" s="341"/>
      <c r="EQ149" s="341"/>
      <c r="ER149" s="341"/>
      <c r="ES149" s="341"/>
      <c r="ET149" s="341"/>
      <c r="EU149" s="341"/>
      <c r="EV149" s="341"/>
      <c r="EW149" s="341"/>
    </row>
    <row r="150" spans="1:153" s="366" customFormat="1" ht="165.75" hidden="1">
      <c r="A150" s="376" t="s">
        <v>452</v>
      </c>
      <c r="B150" s="377">
        <v>36560</v>
      </c>
      <c r="C150" s="360">
        <v>1080</v>
      </c>
      <c r="D150" s="375">
        <v>37640</v>
      </c>
      <c r="E150" s="371">
        <f t="shared" si="5"/>
        <v>44775</v>
      </c>
      <c r="F150" s="371">
        <f t="shared" si="6"/>
        <v>44805</v>
      </c>
      <c r="G150" s="347">
        <v>23</v>
      </c>
      <c r="H150" s="371">
        <f t="shared" si="7"/>
        <v>44835</v>
      </c>
      <c r="I150" s="367">
        <f t="shared" si="3"/>
        <v>44866</v>
      </c>
      <c r="J150" s="347"/>
      <c r="K150" s="347">
        <v>22</v>
      </c>
      <c r="L150" s="347">
        <f t="shared" si="4"/>
        <v>61960</v>
      </c>
      <c r="M150" s="444" t="s">
        <v>484</v>
      </c>
      <c r="N150" s="347"/>
      <c r="O150" s="347"/>
      <c r="P150" s="347"/>
      <c r="Q150" s="347"/>
      <c r="R150" s="347"/>
      <c r="S150" s="347"/>
      <c r="T150" s="347"/>
      <c r="U150" s="347"/>
      <c r="V150" s="347"/>
      <c r="W150" s="347"/>
      <c r="X150" s="347"/>
      <c r="Y150" s="347"/>
      <c r="Z150" s="347"/>
      <c r="AA150" s="347"/>
      <c r="AB150" s="347"/>
      <c r="AC150" s="341"/>
      <c r="AD150" s="341"/>
      <c r="AE150" s="341"/>
      <c r="AF150" s="341"/>
      <c r="AG150" s="341"/>
      <c r="AH150" s="341"/>
      <c r="AI150" s="341"/>
      <c r="AJ150" s="341"/>
      <c r="AK150" s="341"/>
      <c r="AL150" s="341"/>
      <c r="AM150" s="341"/>
      <c r="AN150" s="341"/>
      <c r="AO150" s="341"/>
      <c r="AP150" s="341"/>
      <c r="AQ150" s="341"/>
      <c r="AR150" s="341"/>
      <c r="AS150" s="341"/>
      <c r="AT150" s="341"/>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c r="BP150" s="341"/>
      <c r="BQ150" s="341"/>
      <c r="BR150" s="341"/>
      <c r="BS150" s="341"/>
      <c r="BT150" s="341"/>
      <c r="BU150" s="341"/>
      <c r="BV150" s="341"/>
      <c r="BW150" s="341"/>
      <c r="BX150" s="341"/>
      <c r="BY150" s="341"/>
      <c r="BZ150" s="341"/>
      <c r="CA150" s="341"/>
      <c r="CB150" s="341"/>
      <c r="CC150" s="341"/>
      <c r="CD150" s="341"/>
      <c r="CE150" s="341"/>
      <c r="CF150" s="341"/>
      <c r="CG150" s="341"/>
      <c r="CH150" s="341"/>
      <c r="CI150" s="341"/>
      <c r="CJ150" s="341"/>
      <c r="CK150" s="341"/>
      <c r="CL150" s="341"/>
      <c r="CM150" s="341"/>
      <c r="CN150" s="341"/>
      <c r="CO150" s="341"/>
      <c r="CP150" s="341"/>
      <c r="CQ150" s="341"/>
      <c r="CR150" s="341"/>
      <c r="CS150" s="341"/>
      <c r="CT150" s="341"/>
      <c r="CU150" s="341"/>
      <c r="CV150" s="341"/>
      <c r="CW150" s="341"/>
      <c r="CX150" s="341"/>
      <c r="CY150" s="341"/>
      <c r="CZ150" s="341"/>
      <c r="DA150" s="341"/>
      <c r="DB150" s="341"/>
      <c r="DC150" s="341"/>
      <c r="DD150" s="341"/>
      <c r="DE150" s="341"/>
      <c r="DF150" s="341"/>
      <c r="DG150" s="341"/>
      <c r="DH150" s="341"/>
      <c r="DI150" s="341"/>
      <c r="DJ150" s="341"/>
      <c r="DK150" s="341"/>
      <c r="DL150" s="341"/>
      <c r="DM150" s="341"/>
      <c r="DN150" s="341"/>
      <c r="DO150" s="341"/>
      <c r="DP150" s="341"/>
      <c r="DQ150" s="341"/>
      <c r="DR150" s="341"/>
      <c r="DS150" s="341"/>
      <c r="DT150" s="341"/>
      <c r="DU150" s="341"/>
      <c r="DV150" s="341"/>
      <c r="DW150" s="341"/>
      <c r="DX150" s="341"/>
      <c r="DY150" s="341"/>
      <c r="DZ150" s="341"/>
      <c r="EA150" s="341"/>
      <c r="EB150" s="341"/>
      <c r="EC150" s="341"/>
      <c r="ED150" s="341"/>
      <c r="EE150" s="341"/>
      <c r="EF150" s="341"/>
      <c r="EG150" s="341"/>
      <c r="EH150" s="341"/>
      <c r="EI150" s="341"/>
      <c r="EJ150" s="341"/>
      <c r="EK150" s="341"/>
      <c r="EL150" s="341"/>
      <c r="EM150" s="341"/>
      <c r="EN150" s="341"/>
      <c r="EO150" s="341"/>
      <c r="EP150" s="341"/>
      <c r="EQ150" s="341"/>
      <c r="ER150" s="341"/>
      <c r="ES150" s="341"/>
      <c r="ET150" s="341"/>
      <c r="EU150" s="341"/>
      <c r="EV150" s="341"/>
      <c r="EW150" s="341"/>
    </row>
    <row r="151" spans="1:153" s="366" customFormat="1" ht="153" hidden="1">
      <c r="A151" s="376" t="s">
        <v>453</v>
      </c>
      <c r="B151" s="377">
        <v>37640</v>
      </c>
      <c r="C151" s="360">
        <v>1080</v>
      </c>
      <c r="D151" s="375">
        <v>38720</v>
      </c>
      <c r="E151" s="371">
        <f t="shared" si="5"/>
        <v>44806</v>
      </c>
      <c r="F151" s="371">
        <f t="shared" si="6"/>
        <v>44835</v>
      </c>
      <c r="G151" s="347">
        <v>24</v>
      </c>
      <c r="H151" s="371">
        <f t="shared" si="7"/>
        <v>44866</v>
      </c>
      <c r="I151" s="367">
        <f t="shared" si="3"/>
        <v>44896</v>
      </c>
      <c r="J151" s="347"/>
      <c r="K151" s="347">
        <v>23</v>
      </c>
      <c r="L151" s="347">
        <f t="shared" si="4"/>
        <v>65360</v>
      </c>
      <c r="M151" s="444" t="s">
        <v>485</v>
      </c>
      <c r="N151" s="347"/>
      <c r="O151" s="347"/>
      <c r="P151" s="347"/>
      <c r="Q151" s="347"/>
      <c r="R151" s="347"/>
      <c r="S151" s="347"/>
      <c r="T151" s="347"/>
      <c r="U151" s="347"/>
      <c r="V151" s="347"/>
      <c r="W151" s="347"/>
      <c r="X151" s="347"/>
      <c r="Y151" s="347"/>
      <c r="Z151" s="347"/>
      <c r="AA151" s="347"/>
      <c r="AB151" s="347"/>
      <c r="AC151" s="341"/>
      <c r="AD151" s="341"/>
      <c r="AE151" s="341"/>
      <c r="AF151" s="341"/>
      <c r="AG151" s="341"/>
      <c r="AH151" s="341"/>
      <c r="AI151" s="341"/>
      <c r="AJ151" s="341"/>
      <c r="AK151" s="341"/>
      <c r="AL151" s="341"/>
      <c r="AM151" s="341"/>
      <c r="AN151" s="341"/>
      <c r="AO151" s="341"/>
      <c r="AP151" s="341"/>
      <c r="AQ151" s="341"/>
      <c r="AR151" s="341"/>
      <c r="AS151" s="341"/>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c r="BP151" s="341"/>
      <c r="BQ151" s="341"/>
      <c r="BR151" s="341"/>
      <c r="BS151" s="341"/>
      <c r="BT151" s="341"/>
      <c r="BU151" s="341"/>
      <c r="BV151" s="341"/>
      <c r="BW151" s="341"/>
      <c r="BX151" s="341"/>
      <c r="BY151" s="341"/>
      <c r="BZ151" s="341"/>
      <c r="CA151" s="341"/>
      <c r="CB151" s="341"/>
      <c r="CC151" s="341"/>
      <c r="CD151" s="341"/>
      <c r="CE151" s="341"/>
      <c r="CF151" s="341"/>
      <c r="CG151" s="341"/>
      <c r="CH151" s="341"/>
      <c r="CI151" s="341"/>
      <c r="CJ151" s="341"/>
      <c r="CK151" s="341"/>
      <c r="CL151" s="341"/>
      <c r="CM151" s="341"/>
      <c r="CN151" s="341"/>
      <c r="CO151" s="341"/>
      <c r="CP151" s="341"/>
      <c r="CQ151" s="341"/>
      <c r="CR151" s="341"/>
      <c r="CS151" s="341"/>
      <c r="CT151" s="341"/>
      <c r="CU151" s="341"/>
      <c r="CV151" s="341"/>
      <c r="CW151" s="341"/>
      <c r="CX151" s="341"/>
      <c r="CY151" s="341"/>
      <c r="CZ151" s="341"/>
      <c r="DA151" s="341"/>
      <c r="DB151" s="341"/>
      <c r="DC151" s="341"/>
      <c r="DD151" s="341"/>
      <c r="DE151" s="341"/>
      <c r="DF151" s="341"/>
      <c r="DG151" s="341"/>
      <c r="DH151" s="341"/>
      <c r="DI151" s="341"/>
      <c r="DJ151" s="341"/>
      <c r="DK151" s="341"/>
      <c r="DL151" s="341"/>
      <c r="DM151" s="341"/>
      <c r="DN151" s="341"/>
      <c r="DO151" s="341"/>
      <c r="DP151" s="341"/>
      <c r="DQ151" s="341"/>
      <c r="DR151" s="341"/>
      <c r="DS151" s="341"/>
      <c r="DT151" s="341"/>
      <c r="DU151" s="341"/>
      <c r="DV151" s="341"/>
      <c r="DW151" s="341"/>
      <c r="DX151" s="341"/>
      <c r="DY151" s="341"/>
      <c r="DZ151" s="341"/>
      <c r="EA151" s="341"/>
      <c r="EB151" s="341"/>
      <c r="EC151" s="341"/>
      <c r="ED151" s="341"/>
      <c r="EE151" s="341"/>
      <c r="EF151" s="341"/>
      <c r="EG151" s="341"/>
      <c r="EH151" s="341"/>
      <c r="EI151" s="341"/>
      <c r="EJ151" s="341"/>
      <c r="EK151" s="341"/>
      <c r="EL151" s="341"/>
      <c r="EM151" s="341"/>
      <c r="EN151" s="341"/>
      <c r="EO151" s="341"/>
      <c r="EP151" s="341"/>
      <c r="EQ151" s="341"/>
      <c r="ER151" s="341"/>
      <c r="ES151" s="341"/>
      <c r="ET151" s="341"/>
      <c r="EU151" s="341"/>
      <c r="EV151" s="341"/>
      <c r="EW151" s="341"/>
    </row>
    <row r="152" spans="1:153" s="366" customFormat="1" ht="153" hidden="1">
      <c r="A152" s="376" t="s">
        <v>454</v>
      </c>
      <c r="B152" s="377">
        <v>38720</v>
      </c>
      <c r="C152" s="360">
        <v>1080</v>
      </c>
      <c r="D152" s="375">
        <v>39800</v>
      </c>
      <c r="E152" s="371">
        <f t="shared" si="5"/>
        <v>44836</v>
      </c>
      <c r="F152" s="371">
        <f t="shared" si="6"/>
        <v>44866</v>
      </c>
      <c r="G152" s="347">
        <v>25</v>
      </c>
      <c r="H152" s="371">
        <f t="shared" si="7"/>
        <v>44896</v>
      </c>
      <c r="I152" s="367">
        <f t="shared" si="3"/>
        <v>44927</v>
      </c>
      <c r="J152" s="347"/>
      <c r="K152" s="347">
        <v>24</v>
      </c>
      <c r="L152" s="347">
        <f t="shared" si="4"/>
        <v>70850</v>
      </c>
      <c r="M152" s="444" t="s">
        <v>486</v>
      </c>
      <c r="N152" s="347"/>
      <c r="O152" s="347"/>
      <c r="P152" s="347"/>
      <c r="Q152" s="347"/>
      <c r="R152" s="347"/>
      <c r="S152" s="347"/>
      <c r="T152" s="347"/>
      <c r="U152" s="347"/>
      <c r="V152" s="347"/>
      <c r="W152" s="347"/>
      <c r="X152" s="347"/>
      <c r="Y152" s="347"/>
      <c r="Z152" s="347"/>
      <c r="AA152" s="347"/>
      <c r="AB152" s="347"/>
      <c r="AC152" s="341"/>
      <c r="AD152" s="341"/>
      <c r="AE152" s="341"/>
      <c r="AF152" s="341"/>
      <c r="AG152" s="341"/>
      <c r="AH152" s="341"/>
      <c r="AI152" s="341"/>
      <c r="AJ152" s="341"/>
      <c r="AK152" s="341"/>
      <c r="AL152" s="341"/>
      <c r="AM152" s="341"/>
      <c r="AN152" s="341"/>
      <c r="AO152" s="341"/>
      <c r="AP152" s="341"/>
      <c r="AQ152" s="341"/>
      <c r="AR152" s="341"/>
      <c r="AS152" s="341"/>
      <c r="AT152" s="341"/>
      <c r="AU152" s="341"/>
      <c r="AV152" s="341"/>
      <c r="AW152" s="341"/>
      <c r="AX152" s="341"/>
      <c r="AY152" s="341"/>
      <c r="AZ152" s="341"/>
      <c r="BA152" s="341"/>
      <c r="BB152" s="341"/>
      <c r="BC152" s="341"/>
      <c r="BD152" s="341"/>
      <c r="BE152" s="341"/>
      <c r="BF152" s="341"/>
      <c r="BG152" s="341"/>
      <c r="BH152" s="341"/>
      <c r="BI152" s="341"/>
      <c r="BJ152" s="341"/>
      <c r="BK152" s="341"/>
      <c r="BL152" s="341"/>
      <c r="BM152" s="341"/>
      <c r="BN152" s="341"/>
      <c r="BO152" s="341"/>
      <c r="BP152" s="341"/>
      <c r="BQ152" s="341"/>
      <c r="BR152" s="341"/>
      <c r="BS152" s="341"/>
      <c r="BT152" s="341"/>
      <c r="BU152" s="341"/>
      <c r="BV152" s="341"/>
      <c r="BW152" s="341"/>
      <c r="BX152" s="341"/>
      <c r="BY152" s="341"/>
      <c r="BZ152" s="341"/>
      <c r="CA152" s="341"/>
      <c r="CB152" s="341"/>
      <c r="CC152" s="341"/>
      <c r="CD152" s="341"/>
      <c r="CE152" s="341"/>
      <c r="CF152" s="341"/>
      <c r="CG152" s="341"/>
      <c r="CH152" s="341"/>
      <c r="CI152" s="341"/>
      <c r="CJ152" s="341"/>
      <c r="CK152" s="341"/>
      <c r="CL152" s="341"/>
      <c r="CM152" s="341"/>
      <c r="CN152" s="341"/>
      <c r="CO152" s="341"/>
      <c r="CP152" s="341"/>
      <c r="CQ152" s="341"/>
      <c r="CR152" s="341"/>
      <c r="CS152" s="341"/>
      <c r="CT152" s="341"/>
      <c r="CU152" s="341"/>
      <c r="CV152" s="341"/>
      <c r="CW152" s="341"/>
      <c r="CX152" s="341"/>
      <c r="CY152" s="341"/>
      <c r="CZ152" s="341"/>
      <c r="DA152" s="341"/>
      <c r="DB152" s="341"/>
      <c r="DC152" s="341"/>
      <c r="DD152" s="341"/>
      <c r="DE152" s="341"/>
      <c r="DF152" s="341"/>
      <c r="DG152" s="341"/>
      <c r="DH152" s="341"/>
      <c r="DI152" s="341"/>
      <c r="DJ152" s="341"/>
      <c r="DK152" s="341"/>
      <c r="DL152" s="341"/>
      <c r="DM152" s="341"/>
      <c r="DN152" s="341"/>
      <c r="DO152" s="341"/>
      <c r="DP152" s="341"/>
      <c r="DQ152" s="341"/>
      <c r="DR152" s="341"/>
      <c r="DS152" s="341"/>
      <c r="DT152" s="341"/>
      <c r="DU152" s="341"/>
      <c r="DV152" s="341"/>
      <c r="DW152" s="341"/>
      <c r="DX152" s="341"/>
      <c r="DY152" s="341"/>
      <c r="DZ152" s="341"/>
      <c r="EA152" s="341"/>
      <c r="EB152" s="341"/>
      <c r="EC152" s="341"/>
      <c r="ED152" s="341"/>
      <c r="EE152" s="341"/>
      <c r="EF152" s="341"/>
      <c r="EG152" s="341"/>
      <c r="EH152" s="341"/>
      <c r="EI152" s="341"/>
      <c r="EJ152" s="341"/>
      <c r="EK152" s="341"/>
      <c r="EL152" s="341"/>
      <c r="EM152" s="341"/>
      <c r="EN152" s="341"/>
      <c r="EO152" s="341"/>
      <c r="EP152" s="341"/>
      <c r="EQ152" s="341"/>
      <c r="ER152" s="341"/>
      <c r="ES152" s="341"/>
      <c r="ET152" s="341"/>
      <c r="EU152" s="341"/>
      <c r="EV152" s="341"/>
      <c r="EW152" s="341"/>
    </row>
    <row r="153" spans="1:153" s="366" customFormat="1" ht="140.25" hidden="1">
      <c r="A153" s="376" t="s">
        <v>455</v>
      </c>
      <c r="B153" s="377">
        <v>39800</v>
      </c>
      <c r="C153" s="360">
        <v>1170</v>
      </c>
      <c r="D153" s="375">
        <v>40970</v>
      </c>
      <c r="E153" s="371">
        <f t="shared" si="5"/>
        <v>44867</v>
      </c>
      <c r="F153" s="371">
        <f t="shared" si="6"/>
        <v>44896</v>
      </c>
      <c r="G153" s="347">
        <v>26</v>
      </c>
      <c r="H153" s="371">
        <f t="shared" si="7"/>
        <v>44927</v>
      </c>
      <c r="I153" s="367">
        <f t="shared" si="3"/>
        <v>44958</v>
      </c>
      <c r="J153" s="347"/>
      <c r="K153" s="347">
        <v>25</v>
      </c>
      <c r="L153" s="347">
        <f t="shared" si="4"/>
        <v>76730</v>
      </c>
      <c r="M153" s="444" t="s">
        <v>487</v>
      </c>
      <c r="N153" s="347"/>
      <c r="O153" s="347"/>
      <c r="P153" s="347"/>
      <c r="Q153" s="347"/>
      <c r="R153" s="347"/>
      <c r="S153" s="347"/>
      <c r="T153" s="347"/>
      <c r="U153" s="347"/>
      <c r="V153" s="347"/>
      <c r="W153" s="347"/>
      <c r="X153" s="347"/>
      <c r="Y153" s="347"/>
      <c r="Z153" s="347"/>
      <c r="AA153" s="347"/>
      <c r="AB153" s="347"/>
      <c r="AC153" s="341"/>
      <c r="AD153" s="341"/>
      <c r="AE153" s="341"/>
      <c r="AF153" s="341"/>
      <c r="AG153" s="341"/>
      <c r="AH153" s="341"/>
      <c r="AI153" s="341"/>
      <c r="AJ153" s="341"/>
      <c r="AK153" s="341"/>
      <c r="AL153" s="341"/>
      <c r="AM153" s="341"/>
      <c r="AN153" s="341"/>
      <c r="AO153" s="341"/>
      <c r="AP153" s="341"/>
      <c r="AQ153" s="341"/>
      <c r="AR153" s="341"/>
      <c r="AS153" s="341"/>
      <c r="AT153" s="341"/>
      <c r="AU153" s="341"/>
      <c r="AV153" s="341"/>
      <c r="AW153" s="341"/>
      <c r="AX153" s="341"/>
      <c r="AY153" s="341"/>
      <c r="AZ153" s="341"/>
      <c r="BA153" s="341"/>
      <c r="BB153" s="341"/>
      <c r="BC153" s="341"/>
      <c r="BD153" s="341"/>
      <c r="BE153" s="341"/>
      <c r="BF153" s="341"/>
      <c r="BG153" s="341"/>
      <c r="BH153" s="341"/>
      <c r="BI153" s="341"/>
      <c r="BJ153" s="341"/>
      <c r="BK153" s="341"/>
      <c r="BL153" s="341"/>
      <c r="BM153" s="341"/>
      <c r="BN153" s="341"/>
      <c r="BO153" s="341"/>
      <c r="BP153" s="341"/>
      <c r="BQ153" s="341"/>
      <c r="BR153" s="341"/>
      <c r="BS153" s="341"/>
      <c r="BT153" s="341"/>
      <c r="BU153" s="341"/>
      <c r="BV153" s="341"/>
      <c r="BW153" s="341"/>
      <c r="BX153" s="341"/>
      <c r="BY153" s="341"/>
      <c r="BZ153" s="341"/>
      <c r="CA153" s="341"/>
      <c r="CB153" s="341"/>
      <c r="CC153" s="341"/>
      <c r="CD153" s="341"/>
      <c r="CE153" s="341"/>
      <c r="CF153" s="341"/>
      <c r="CG153" s="341"/>
      <c r="CH153" s="341"/>
      <c r="CI153" s="341"/>
      <c r="CJ153" s="341"/>
      <c r="CK153" s="341"/>
      <c r="CL153" s="341"/>
      <c r="CM153" s="341"/>
      <c r="CN153" s="341"/>
      <c r="CO153" s="341"/>
      <c r="CP153" s="341"/>
      <c r="CQ153" s="341"/>
      <c r="CR153" s="341"/>
      <c r="CS153" s="341"/>
      <c r="CT153" s="341"/>
      <c r="CU153" s="341"/>
      <c r="CV153" s="341"/>
      <c r="CW153" s="341"/>
      <c r="CX153" s="341"/>
      <c r="CY153" s="341"/>
      <c r="CZ153" s="341"/>
      <c r="DA153" s="341"/>
      <c r="DB153" s="341"/>
      <c r="DC153" s="341"/>
      <c r="DD153" s="341"/>
      <c r="DE153" s="341"/>
      <c r="DF153" s="341"/>
      <c r="DG153" s="341"/>
      <c r="DH153" s="341"/>
      <c r="DI153" s="341"/>
      <c r="DJ153" s="341"/>
      <c r="DK153" s="341"/>
      <c r="DL153" s="341"/>
      <c r="DM153" s="341"/>
      <c r="DN153" s="341"/>
      <c r="DO153" s="341"/>
      <c r="DP153" s="341"/>
      <c r="DQ153" s="341"/>
      <c r="DR153" s="341"/>
      <c r="DS153" s="341"/>
      <c r="DT153" s="341"/>
      <c r="DU153" s="341"/>
      <c r="DV153" s="341"/>
      <c r="DW153" s="341"/>
      <c r="DX153" s="341"/>
      <c r="DY153" s="341"/>
      <c r="DZ153" s="341"/>
      <c r="EA153" s="341"/>
      <c r="EB153" s="341"/>
      <c r="EC153" s="341"/>
      <c r="ED153" s="341"/>
      <c r="EE153" s="341"/>
      <c r="EF153" s="341"/>
      <c r="EG153" s="341"/>
      <c r="EH153" s="341"/>
      <c r="EI153" s="341"/>
      <c r="EJ153" s="341"/>
      <c r="EK153" s="341"/>
      <c r="EL153" s="341"/>
      <c r="EM153" s="341"/>
      <c r="EN153" s="341"/>
      <c r="EO153" s="341"/>
      <c r="EP153" s="341"/>
      <c r="EQ153" s="341"/>
      <c r="ER153" s="341"/>
      <c r="ES153" s="341"/>
      <c r="ET153" s="341"/>
      <c r="EU153" s="341"/>
      <c r="EV153" s="341"/>
      <c r="EW153" s="341"/>
    </row>
    <row r="154" spans="1:153" s="366" customFormat="1" ht="140.25" hidden="1">
      <c r="A154" s="376" t="s">
        <v>456</v>
      </c>
      <c r="B154" s="377">
        <v>40970</v>
      </c>
      <c r="C154" s="360">
        <v>1170</v>
      </c>
      <c r="D154" s="375">
        <v>42140</v>
      </c>
      <c r="E154" s="371">
        <f t="shared" si="5"/>
        <v>44897</v>
      </c>
      <c r="F154" s="371">
        <f t="shared" si="6"/>
        <v>44927</v>
      </c>
      <c r="G154" s="347">
        <v>27</v>
      </c>
      <c r="H154" s="371">
        <f t="shared" si="7"/>
        <v>44958</v>
      </c>
      <c r="I154" s="367">
        <f t="shared" si="3"/>
        <v>44986</v>
      </c>
      <c r="J154" s="347"/>
      <c r="K154" s="347">
        <v>26</v>
      </c>
      <c r="L154" s="347">
        <f t="shared" si="4"/>
        <v>80910</v>
      </c>
      <c r="M154" s="444" t="s">
        <v>488</v>
      </c>
      <c r="N154" s="347"/>
      <c r="O154" s="347"/>
      <c r="P154" s="347"/>
      <c r="Q154" s="347"/>
      <c r="R154" s="347"/>
      <c r="S154" s="347"/>
      <c r="T154" s="347"/>
      <c r="U154" s="347"/>
      <c r="V154" s="347"/>
      <c r="W154" s="347"/>
      <c r="X154" s="347"/>
      <c r="Y154" s="347"/>
      <c r="Z154" s="347"/>
      <c r="AA154" s="347"/>
      <c r="AB154" s="347"/>
      <c r="AC154" s="341"/>
      <c r="AD154" s="341"/>
      <c r="AE154" s="341"/>
      <c r="AF154" s="341"/>
      <c r="AG154" s="341"/>
      <c r="AH154" s="341"/>
      <c r="AI154" s="341"/>
      <c r="AJ154" s="341"/>
      <c r="AK154" s="341"/>
      <c r="AL154" s="341"/>
      <c r="AM154" s="341"/>
      <c r="AN154" s="341"/>
      <c r="AO154" s="341"/>
      <c r="AP154" s="341"/>
      <c r="AQ154" s="341"/>
      <c r="AR154" s="341"/>
      <c r="AS154" s="341"/>
      <c r="AT154" s="341"/>
      <c r="AU154" s="341"/>
      <c r="AV154" s="341"/>
      <c r="AW154" s="341"/>
      <c r="AX154" s="341"/>
      <c r="AY154" s="341"/>
      <c r="AZ154" s="341"/>
      <c r="BA154" s="341"/>
      <c r="BB154" s="341"/>
      <c r="BC154" s="341"/>
      <c r="BD154" s="341"/>
      <c r="BE154" s="341"/>
      <c r="BF154" s="341"/>
      <c r="BG154" s="341"/>
      <c r="BH154" s="341"/>
      <c r="BI154" s="341"/>
      <c r="BJ154" s="341"/>
      <c r="BK154" s="341"/>
      <c r="BL154" s="341"/>
      <c r="BM154" s="341"/>
      <c r="BN154" s="341"/>
      <c r="BO154" s="341"/>
      <c r="BP154" s="341"/>
      <c r="BQ154" s="341"/>
      <c r="BR154" s="341"/>
      <c r="BS154" s="341"/>
      <c r="BT154" s="341"/>
      <c r="BU154" s="341"/>
      <c r="BV154" s="341"/>
      <c r="BW154" s="341"/>
      <c r="BX154" s="341"/>
      <c r="BY154" s="341"/>
      <c r="BZ154" s="341"/>
      <c r="CA154" s="341"/>
      <c r="CB154" s="341"/>
      <c r="CC154" s="341"/>
      <c r="CD154" s="341"/>
      <c r="CE154" s="341"/>
      <c r="CF154" s="341"/>
      <c r="CG154" s="341"/>
      <c r="CH154" s="341"/>
      <c r="CI154" s="341"/>
      <c r="CJ154" s="341"/>
      <c r="CK154" s="341"/>
      <c r="CL154" s="341"/>
      <c r="CM154" s="341"/>
      <c r="CN154" s="341"/>
      <c r="CO154" s="341"/>
      <c r="CP154" s="341"/>
      <c r="CQ154" s="341"/>
      <c r="CR154" s="341"/>
      <c r="CS154" s="341"/>
      <c r="CT154" s="341"/>
      <c r="CU154" s="341"/>
      <c r="CV154" s="341"/>
      <c r="CW154" s="341"/>
      <c r="CX154" s="341"/>
      <c r="CY154" s="341"/>
      <c r="CZ154" s="341"/>
      <c r="DA154" s="341"/>
      <c r="DB154" s="341"/>
      <c r="DC154" s="341"/>
      <c r="DD154" s="341"/>
      <c r="DE154" s="341"/>
      <c r="DF154" s="341"/>
      <c r="DG154" s="341"/>
      <c r="DH154" s="341"/>
      <c r="DI154" s="341"/>
      <c r="DJ154" s="341"/>
      <c r="DK154" s="341"/>
      <c r="DL154" s="341"/>
      <c r="DM154" s="341"/>
      <c r="DN154" s="341"/>
      <c r="DO154" s="341"/>
      <c r="DP154" s="341"/>
      <c r="DQ154" s="341"/>
      <c r="DR154" s="341"/>
      <c r="DS154" s="341"/>
      <c r="DT154" s="341"/>
      <c r="DU154" s="341"/>
      <c r="DV154" s="341"/>
      <c r="DW154" s="341"/>
      <c r="DX154" s="341"/>
      <c r="DY154" s="341"/>
      <c r="DZ154" s="341"/>
      <c r="EA154" s="341"/>
      <c r="EB154" s="341"/>
      <c r="EC154" s="341"/>
      <c r="ED154" s="341"/>
      <c r="EE154" s="341"/>
      <c r="EF154" s="341"/>
      <c r="EG154" s="341"/>
      <c r="EH154" s="341"/>
      <c r="EI154" s="341"/>
      <c r="EJ154" s="341"/>
      <c r="EK154" s="341"/>
      <c r="EL154" s="341"/>
      <c r="EM154" s="341"/>
      <c r="EN154" s="341"/>
      <c r="EO154" s="341"/>
      <c r="EP154" s="341"/>
      <c r="EQ154" s="341"/>
      <c r="ER154" s="341"/>
      <c r="ES154" s="341"/>
      <c r="ET154" s="341"/>
      <c r="EU154" s="341"/>
      <c r="EV154" s="341"/>
      <c r="EW154" s="341"/>
    </row>
    <row r="155" spans="1:153" s="366" customFormat="1" ht="127.5" hidden="1">
      <c r="A155" s="376" t="s">
        <v>457</v>
      </c>
      <c r="B155" s="377">
        <v>42140</v>
      </c>
      <c r="C155" s="360">
        <v>1170</v>
      </c>
      <c r="D155" s="375">
        <v>43310</v>
      </c>
      <c r="E155" s="371">
        <f t="shared" si="5"/>
        <v>44928</v>
      </c>
      <c r="F155" s="371">
        <f t="shared" si="6"/>
        <v>44958</v>
      </c>
      <c r="G155" s="347">
        <v>28</v>
      </c>
      <c r="H155" s="371">
        <f t="shared" si="7"/>
        <v>44986</v>
      </c>
      <c r="I155" s="367">
        <f t="shared" si="3"/>
        <v>45017</v>
      </c>
      <c r="J155" s="347"/>
      <c r="K155" s="347">
        <v>27</v>
      </c>
      <c r="L155" s="347">
        <f t="shared" si="4"/>
        <v>87480</v>
      </c>
      <c r="M155" s="444" t="s">
        <v>489</v>
      </c>
      <c r="N155" s="347"/>
      <c r="O155" s="347"/>
      <c r="P155" s="347"/>
      <c r="Q155" s="347"/>
      <c r="R155" s="347"/>
      <c r="S155" s="347"/>
      <c r="T155" s="347"/>
      <c r="U155" s="347"/>
      <c r="V155" s="347"/>
      <c r="W155" s="347"/>
      <c r="X155" s="347"/>
      <c r="Y155" s="347"/>
      <c r="Z155" s="347"/>
      <c r="AA155" s="347"/>
      <c r="AB155" s="347"/>
      <c r="AC155" s="341"/>
      <c r="AD155" s="341"/>
      <c r="AE155" s="341"/>
      <c r="AF155" s="341"/>
      <c r="AG155" s="341"/>
      <c r="AH155" s="341"/>
      <c r="AI155" s="341"/>
      <c r="AJ155" s="341"/>
      <c r="AK155" s="341"/>
      <c r="AL155" s="341"/>
      <c r="AM155" s="341"/>
      <c r="AN155" s="341"/>
      <c r="AO155" s="341"/>
      <c r="AP155" s="341"/>
      <c r="AQ155" s="341"/>
      <c r="AR155" s="341"/>
      <c r="AS155" s="341"/>
      <c r="AT155" s="341"/>
      <c r="AU155" s="341"/>
      <c r="AV155" s="341"/>
      <c r="AW155" s="341"/>
      <c r="AX155" s="341"/>
      <c r="AY155" s="341"/>
      <c r="AZ155" s="341"/>
      <c r="BA155" s="341"/>
      <c r="BB155" s="341"/>
      <c r="BC155" s="341"/>
      <c r="BD155" s="341"/>
      <c r="BE155" s="341"/>
      <c r="BF155" s="341"/>
      <c r="BG155" s="341"/>
      <c r="BH155" s="341"/>
      <c r="BI155" s="341"/>
      <c r="BJ155" s="341"/>
      <c r="BK155" s="341"/>
      <c r="BL155" s="341"/>
      <c r="BM155" s="341"/>
      <c r="BN155" s="341"/>
      <c r="BO155" s="341"/>
      <c r="BP155" s="341"/>
      <c r="BQ155" s="341"/>
      <c r="BR155" s="341"/>
      <c r="BS155" s="341"/>
      <c r="BT155" s="341"/>
      <c r="BU155" s="341"/>
      <c r="BV155" s="341"/>
      <c r="BW155" s="341"/>
      <c r="BX155" s="341"/>
      <c r="BY155" s="341"/>
      <c r="BZ155" s="341"/>
      <c r="CA155" s="341"/>
      <c r="CB155" s="341"/>
      <c r="CC155" s="341"/>
      <c r="CD155" s="341"/>
      <c r="CE155" s="341"/>
      <c r="CF155" s="341"/>
      <c r="CG155" s="341"/>
      <c r="CH155" s="341"/>
      <c r="CI155" s="341"/>
      <c r="CJ155" s="341"/>
      <c r="CK155" s="341"/>
      <c r="CL155" s="341"/>
      <c r="CM155" s="341"/>
      <c r="CN155" s="341"/>
      <c r="CO155" s="341"/>
      <c r="CP155" s="341"/>
      <c r="CQ155" s="341"/>
      <c r="CR155" s="341"/>
      <c r="CS155" s="341"/>
      <c r="CT155" s="341"/>
      <c r="CU155" s="341"/>
      <c r="CV155" s="341"/>
      <c r="CW155" s="341"/>
      <c r="CX155" s="341"/>
      <c r="CY155" s="341"/>
      <c r="CZ155" s="341"/>
      <c r="DA155" s="341"/>
      <c r="DB155" s="341"/>
      <c r="DC155" s="341"/>
      <c r="DD155" s="341"/>
      <c r="DE155" s="341"/>
      <c r="DF155" s="341"/>
      <c r="DG155" s="341"/>
      <c r="DH155" s="341"/>
      <c r="DI155" s="341"/>
      <c r="DJ155" s="341"/>
      <c r="DK155" s="341"/>
      <c r="DL155" s="341"/>
      <c r="DM155" s="341"/>
      <c r="DN155" s="341"/>
      <c r="DO155" s="341"/>
      <c r="DP155" s="341"/>
      <c r="DQ155" s="341"/>
      <c r="DR155" s="341"/>
      <c r="DS155" s="341"/>
      <c r="DT155" s="341"/>
      <c r="DU155" s="341"/>
      <c r="DV155" s="341"/>
      <c r="DW155" s="341"/>
      <c r="DX155" s="341"/>
      <c r="DY155" s="341"/>
      <c r="DZ155" s="341"/>
      <c r="EA155" s="341"/>
      <c r="EB155" s="341"/>
      <c r="EC155" s="341"/>
      <c r="ED155" s="341"/>
      <c r="EE155" s="341"/>
      <c r="EF155" s="341"/>
      <c r="EG155" s="341"/>
      <c r="EH155" s="341"/>
      <c r="EI155" s="341"/>
      <c r="EJ155" s="341"/>
      <c r="EK155" s="341"/>
      <c r="EL155" s="341"/>
      <c r="EM155" s="341"/>
      <c r="EN155" s="341"/>
      <c r="EO155" s="341"/>
      <c r="EP155" s="341"/>
      <c r="EQ155" s="341"/>
      <c r="ER155" s="341"/>
      <c r="ES155" s="341"/>
      <c r="ET155" s="341"/>
      <c r="EU155" s="341"/>
      <c r="EV155" s="341"/>
      <c r="EW155" s="341"/>
    </row>
    <row r="156" spans="1:153" s="366" customFormat="1" ht="114.75" hidden="1">
      <c r="A156" s="376" t="s">
        <v>458</v>
      </c>
      <c r="B156" s="377">
        <v>43310</v>
      </c>
      <c r="C156" s="360">
        <v>1260</v>
      </c>
      <c r="D156" s="375">
        <v>44570</v>
      </c>
      <c r="E156" s="371">
        <f t="shared" si="5"/>
        <v>44959</v>
      </c>
      <c r="F156" s="371">
        <f t="shared" si="6"/>
        <v>44986</v>
      </c>
      <c r="G156" s="347">
        <v>29</v>
      </c>
      <c r="H156" s="371">
        <f t="shared" si="7"/>
        <v>45017</v>
      </c>
      <c r="I156" s="367">
        <f t="shared" si="3"/>
        <v>45047</v>
      </c>
      <c r="J156" s="347"/>
      <c r="K156" s="347">
        <v>28</v>
      </c>
      <c r="L156" s="347">
        <f t="shared" si="4"/>
        <v>94500</v>
      </c>
      <c r="M156" s="444" t="s">
        <v>490</v>
      </c>
      <c r="N156" s="347"/>
      <c r="O156" s="347"/>
      <c r="P156" s="347"/>
      <c r="Q156" s="347"/>
      <c r="R156" s="347"/>
      <c r="S156" s="347"/>
      <c r="T156" s="347"/>
      <c r="U156" s="347"/>
      <c r="V156" s="347"/>
      <c r="W156" s="347"/>
      <c r="X156" s="347"/>
      <c r="Y156" s="347"/>
      <c r="Z156" s="347"/>
      <c r="AA156" s="347"/>
      <c r="AB156" s="347"/>
      <c r="AC156" s="341"/>
      <c r="AD156" s="341"/>
      <c r="AE156" s="341"/>
      <c r="AF156" s="341"/>
      <c r="AG156" s="341"/>
      <c r="AH156" s="341"/>
      <c r="AI156" s="341"/>
      <c r="AJ156" s="341"/>
      <c r="AK156" s="341"/>
      <c r="AL156" s="341"/>
      <c r="AM156" s="341"/>
      <c r="AN156" s="341"/>
      <c r="AO156" s="341"/>
      <c r="AP156" s="341"/>
      <c r="AQ156" s="341"/>
      <c r="AR156" s="341"/>
      <c r="AS156" s="341"/>
      <c r="AT156" s="341"/>
      <c r="AU156" s="341"/>
      <c r="AV156" s="341"/>
      <c r="AW156" s="341"/>
      <c r="AX156" s="341"/>
      <c r="AY156" s="341"/>
      <c r="AZ156" s="341"/>
      <c r="BA156" s="341"/>
      <c r="BB156" s="341"/>
      <c r="BC156" s="341"/>
      <c r="BD156" s="341"/>
      <c r="BE156" s="341"/>
      <c r="BF156" s="341"/>
      <c r="BG156" s="341"/>
      <c r="BH156" s="341"/>
      <c r="BI156" s="341"/>
      <c r="BJ156" s="341"/>
      <c r="BK156" s="341"/>
      <c r="BL156" s="341"/>
      <c r="BM156" s="341"/>
      <c r="BN156" s="341"/>
      <c r="BO156" s="341"/>
      <c r="BP156" s="341"/>
      <c r="BQ156" s="341"/>
      <c r="BR156" s="341"/>
      <c r="BS156" s="341"/>
      <c r="BT156" s="341"/>
      <c r="BU156" s="341"/>
      <c r="BV156" s="341"/>
      <c r="BW156" s="341"/>
      <c r="BX156" s="341"/>
      <c r="BY156" s="341"/>
      <c r="BZ156" s="341"/>
      <c r="CA156" s="341"/>
      <c r="CB156" s="341"/>
      <c r="CC156" s="341"/>
      <c r="CD156" s="341"/>
      <c r="CE156" s="341"/>
      <c r="CF156" s="341"/>
      <c r="CG156" s="341"/>
      <c r="CH156" s="341"/>
      <c r="CI156" s="341"/>
      <c r="CJ156" s="341"/>
      <c r="CK156" s="341"/>
      <c r="CL156" s="341"/>
      <c r="CM156" s="341"/>
      <c r="CN156" s="341"/>
      <c r="CO156" s="341"/>
      <c r="CP156" s="341"/>
      <c r="CQ156" s="341"/>
      <c r="CR156" s="341"/>
      <c r="CS156" s="341"/>
      <c r="CT156" s="341"/>
      <c r="CU156" s="341"/>
      <c r="CV156" s="341"/>
      <c r="CW156" s="341"/>
      <c r="CX156" s="341"/>
      <c r="CY156" s="341"/>
      <c r="CZ156" s="341"/>
      <c r="DA156" s="341"/>
      <c r="DB156" s="341"/>
      <c r="DC156" s="341"/>
      <c r="DD156" s="341"/>
      <c r="DE156" s="341"/>
      <c r="DF156" s="341"/>
      <c r="DG156" s="341"/>
      <c r="DH156" s="341"/>
      <c r="DI156" s="341"/>
      <c r="DJ156" s="341"/>
      <c r="DK156" s="341"/>
      <c r="DL156" s="341"/>
      <c r="DM156" s="341"/>
      <c r="DN156" s="341"/>
      <c r="DO156" s="341"/>
      <c r="DP156" s="341"/>
      <c r="DQ156" s="341"/>
      <c r="DR156" s="341"/>
      <c r="DS156" s="341"/>
      <c r="DT156" s="341"/>
      <c r="DU156" s="341"/>
      <c r="DV156" s="341"/>
      <c r="DW156" s="341"/>
      <c r="DX156" s="341"/>
      <c r="DY156" s="341"/>
      <c r="DZ156" s="341"/>
      <c r="EA156" s="341"/>
      <c r="EB156" s="341"/>
      <c r="EC156" s="341"/>
      <c r="ED156" s="341"/>
      <c r="EE156" s="341"/>
      <c r="EF156" s="341"/>
      <c r="EG156" s="341"/>
      <c r="EH156" s="341"/>
      <c r="EI156" s="341"/>
      <c r="EJ156" s="341"/>
      <c r="EK156" s="341"/>
      <c r="EL156" s="341"/>
      <c r="EM156" s="341"/>
      <c r="EN156" s="341"/>
      <c r="EO156" s="341"/>
      <c r="EP156" s="341"/>
      <c r="EQ156" s="341"/>
      <c r="ER156" s="341"/>
      <c r="ES156" s="341"/>
      <c r="ET156" s="341"/>
      <c r="EU156" s="341"/>
      <c r="EV156" s="341"/>
      <c r="EW156" s="341"/>
    </row>
    <row r="157" spans="1:153" s="366" customFormat="1" ht="114.75" hidden="1">
      <c r="A157" s="376" t="s">
        <v>459</v>
      </c>
      <c r="B157" s="377">
        <v>44570</v>
      </c>
      <c r="C157" s="360">
        <v>1260</v>
      </c>
      <c r="D157" s="375">
        <v>45830</v>
      </c>
      <c r="E157" s="371">
        <f t="shared" si="5"/>
        <v>44987</v>
      </c>
      <c r="F157" s="371">
        <f t="shared" si="6"/>
        <v>45017</v>
      </c>
      <c r="G157" s="347">
        <v>30</v>
      </c>
      <c r="H157" s="371">
        <f t="shared" si="7"/>
        <v>45047</v>
      </c>
      <c r="I157" s="367">
        <f t="shared" si="3"/>
        <v>45078</v>
      </c>
      <c r="J157" s="347"/>
      <c r="K157" s="347">
        <v>29</v>
      </c>
      <c r="L157" s="347">
        <f>LEFT(A157,6)*1</f>
        <v>101970</v>
      </c>
      <c r="M157" s="444" t="s">
        <v>491</v>
      </c>
      <c r="N157" s="347"/>
      <c r="O157" s="347"/>
      <c r="P157" s="347"/>
      <c r="Q157" s="347"/>
      <c r="R157" s="347"/>
      <c r="S157" s="347"/>
      <c r="T157" s="347"/>
      <c r="U157" s="347"/>
      <c r="V157" s="347"/>
      <c r="W157" s="347"/>
      <c r="X157" s="347"/>
      <c r="Y157" s="347"/>
      <c r="Z157" s="347"/>
      <c r="AA157" s="347"/>
      <c r="AB157" s="347"/>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B157" s="341"/>
      <c r="BC157" s="341"/>
      <c r="BD157" s="341"/>
      <c r="BE157" s="341"/>
      <c r="BF157" s="341"/>
      <c r="BG157" s="341"/>
      <c r="BH157" s="341"/>
      <c r="BI157" s="341"/>
      <c r="BJ157" s="341"/>
      <c r="BK157" s="341"/>
      <c r="BL157" s="341"/>
      <c r="BM157" s="341"/>
      <c r="BN157" s="341"/>
      <c r="BO157" s="341"/>
      <c r="BP157" s="341"/>
      <c r="BQ157" s="341"/>
      <c r="BR157" s="341"/>
      <c r="BS157" s="341"/>
      <c r="BT157" s="341"/>
      <c r="BU157" s="341"/>
      <c r="BV157" s="341"/>
      <c r="BW157" s="341"/>
      <c r="BX157" s="341"/>
      <c r="BY157" s="341"/>
      <c r="BZ157" s="341"/>
      <c r="CA157" s="341"/>
      <c r="CB157" s="341"/>
      <c r="CC157" s="341"/>
      <c r="CD157" s="341"/>
      <c r="CE157" s="341"/>
      <c r="CF157" s="341"/>
      <c r="CG157" s="341"/>
      <c r="CH157" s="341"/>
      <c r="CI157" s="341"/>
      <c r="CJ157" s="341"/>
      <c r="CK157" s="341"/>
      <c r="CL157" s="341"/>
      <c r="CM157" s="341"/>
      <c r="CN157" s="341"/>
      <c r="CO157" s="341"/>
      <c r="CP157" s="341"/>
      <c r="CQ157" s="341"/>
      <c r="CR157" s="341"/>
      <c r="CS157" s="341"/>
      <c r="CT157" s="341"/>
      <c r="CU157" s="341"/>
      <c r="CV157" s="341"/>
      <c r="CW157" s="341"/>
      <c r="CX157" s="341"/>
      <c r="CY157" s="341"/>
      <c r="CZ157" s="341"/>
      <c r="DA157" s="341"/>
      <c r="DB157" s="341"/>
      <c r="DC157" s="341"/>
      <c r="DD157" s="341"/>
      <c r="DE157" s="341"/>
      <c r="DF157" s="341"/>
      <c r="DG157" s="341"/>
      <c r="DH157" s="341"/>
      <c r="DI157" s="341"/>
      <c r="DJ157" s="341"/>
      <c r="DK157" s="341"/>
      <c r="DL157" s="341"/>
      <c r="DM157" s="341"/>
      <c r="DN157" s="341"/>
      <c r="DO157" s="341"/>
      <c r="DP157" s="341"/>
      <c r="DQ157" s="341"/>
      <c r="DR157" s="341"/>
      <c r="DS157" s="341"/>
      <c r="DT157" s="341"/>
      <c r="DU157" s="341"/>
      <c r="DV157" s="341"/>
      <c r="DW157" s="341"/>
      <c r="DX157" s="341"/>
      <c r="DY157" s="341"/>
      <c r="DZ157" s="341"/>
      <c r="EA157" s="341"/>
      <c r="EB157" s="341"/>
      <c r="EC157" s="341"/>
      <c r="ED157" s="341"/>
      <c r="EE157" s="341"/>
      <c r="EF157" s="341"/>
      <c r="EG157" s="341"/>
      <c r="EH157" s="341"/>
      <c r="EI157" s="341"/>
      <c r="EJ157" s="341"/>
      <c r="EK157" s="341"/>
      <c r="EL157" s="341"/>
      <c r="EM157" s="341"/>
      <c r="EN157" s="341"/>
      <c r="EO157" s="341"/>
      <c r="EP157" s="341"/>
      <c r="EQ157" s="341"/>
      <c r="ER157" s="341"/>
      <c r="ES157" s="341"/>
      <c r="ET157" s="341"/>
      <c r="EU157" s="341"/>
      <c r="EV157" s="341"/>
      <c r="EW157" s="341"/>
    </row>
    <row r="158" spans="1:153" s="366" customFormat="1" ht="89.25" hidden="1">
      <c r="A158" s="376" t="s">
        <v>460</v>
      </c>
      <c r="B158" s="377">
        <v>45830</v>
      </c>
      <c r="C158" s="360">
        <v>1260</v>
      </c>
      <c r="D158" s="375">
        <v>47090</v>
      </c>
      <c r="E158" s="371">
        <f t="shared" si="5"/>
        <v>45018</v>
      </c>
      <c r="F158" s="371">
        <f t="shared" si="6"/>
        <v>45047</v>
      </c>
      <c r="G158" s="347">
        <v>31</v>
      </c>
      <c r="H158" s="371">
        <f t="shared" si="7"/>
        <v>45078</v>
      </c>
      <c r="I158" s="367">
        <f t="shared" si="3"/>
        <v>45108</v>
      </c>
      <c r="J158" s="347"/>
      <c r="K158" s="347">
        <v>30</v>
      </c>
      <c r="L158" s="347">
        <f>LEFT(A158,6)*1</f>
        <v>112610</v>
      </c>
      <c r="M158" s="444" t="s">
        <v>492</v>
      </c>
      <c r="N158" s="347"/>
      <c r="O158" s="347"/>
      <c r="P158" s="347"/>
      <c r="Q158" s="347"/>
      <c r="R158" s="347"/>
      <c r="S158" s="347"/>
      <c r="T158" s="347"/>
      <c r="U158" s="347"/>
      <c r="V158" s="347"/>
      <c r="W158" s="347"/>
      <c r="X158" s="347"/>
      <c r="Y158" s="347"/>
      <c r="Z158" s="347"/>
      <c r="AA158" s="347"/>
      <c r="AB158" s="347"/>
      <c r="AC158" s="341"/>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1"/>
      <c r="AY158" s="341"/>
      <c r="AZ158" s="341"/>
      <c r="BA158" s="341"/>
      <c r="BB158" s="341"/>
      <c r="BC158" s="341"/>
      <c r="BD158" s="341"/>
      <c r="BE158" s="341"/>
      <c r="BF158" s="341"/>
      <c r="BG158" s="341"/>
      <c r="BH158" s="341"/>
      <c r="BI158" s="341"/>
      <c r="BJ158" s="341"/>
      <c r="BK158" s="341"/>
      <c r="BL158" s="341"/>
      <c r="BM158" s="341"/>
      <c r="BN158" s="341"/>
      <c r="BO158" s="341"/>
      <c r="BP158" s="341"/>
      <c r="BQ158" s="341"/>
      <c r="BR158" s="341"/>
      <c r="BS158" s="341"/>
      <c r="BT158" s="341"/>
      <c r="BU158" s="341"/>
      <c r="BV158" s="341"/>
      <c r="BW158" s="341"/>
      <c r="BX158" s="341"/>
      <c r="BY158" s="341"/>
      <c r="BZ158" s="341"/>
      <c r="CA158" s="341"/>
      <c r="CB158" s="341"/>
      <c r="CC158" s="341"/>
      <c r="CD158" s="341"/>
      <c r="CE158" s="341"/>
      <c r="CF158" s="341"/>
      <c r="CG158" s="341"/>
      <c r="CH158" s="341"/>
      <c r="CI158" s="341"/>
      <c r="CJ158" s="341"/>
      <c r="CK158" s="341"/>
      <c r="CL158" s="341"/>
      <c r="CM158" s="341"/>
      <c r="CN158" s="341"/>
      <c r="CO158" s="341"/>
      <c r="CP158" s="341"/>
      <c r="CQ158" s="341"/>
      <c r="CR158" s="341"/>
      <c r="CS158" s="341"/>
      <c r="CT158" s="341"/>
      <c r="CU158" s="341"/>
      <c r="CV158" s="341"/>
      <c r="CW158" s="341"/>
      <c r="CX158" s="341"/>
      <c r="CY158" s="341"/>
      <c r="CZ158" s="341"/>
      <c r="DA158" s="341"/>
      <c r="DB158" s="341"/>
      <c r="DC158" s="341"/>
      <c r="DD158" s="341"/>
      <c r="DE158" s="341"/>
      <c r="DF158" s="341"/>
      <c r="DG158" s="341"/>
      <c r="DH158" s="341"/>
      <c r="DI158" s="341"/>
      <c r="DJ158" s="341"/>
      <c r="DK158" s="341"/>
      <c r="DL158" s="341"/>
      <c r="DM158" s="341"/>
      <c r="DN158" s="341"/>
      <c r="DO158" s="341"/>
      <c r="DP158" s="341"/>
      <c r="DQ158" s="341"/>
      <c r="DR158" s="341"/>
      <c r="DS158" s="341"/>
      <c r="DT158" s="341"/>
      <c r="DU158" s="341"/>
      <c r="DV158" s="341"/>
      <c r="DW158" s="341"/>
      <c r="DX158" s="341"/>
      <c r="DY158" s="341"/>
      <c r="DZ158" s="341"/>
      <c r="EA158" s="341"/>
      <c r="EB158" s="341"/>
      <c r="EC158" s="341"/>
      <c r="ED158" s="341"/>
      <c r="EE158" s="341"/>
      <c r="EF158" s="341"/>
      <c r="EG158" s="341"/>
      <c r="EH158" s="341"/>
      <c r="EI158" s="341"/>
      <c r="EJ158" s="341"/>
      <c r="EK158" s="341"/>
      <c r="EL158" s="341"/>
      <c r="EM158" s="341"/>
      <c r="EN158" s="341"/>
      <c r="EO158" s="341"/>
      <c r="EP158" s="341"/>
      <c r="EQ158" s="341"/>
      <c r="ER158" s="341"/>
      <c r="ES158" s="341"/>
      <c r="ET158" s="341"/>
      <c r="EU158" s="341"/>
      <c r="EV158" s="341"/>
      <c r="EW158" s="341"/>
    </row>
    <row r="159" spans="1:153" s="366" customFormat="1" ht="76.5" hidden="1">
      <c r="A159" s="376" t="s">
        <v>461</v>
      </c>
      <c r="B159" s="377">
        <v>47090</v>
      </c>
      <c r="C159" s="360">
        <v>1350</v>
      </c>
      <c r="D159" s="375">
        <v>48440</v>
      </c>
      <c r="E159" s="371">
        <f t="shared" si="5"/>
        <v>45048</v>
      </c>
      <c r="F159" s="371">
        <f t="shared" si="6"/>
        <v>45078</v>
      </c>
      <c r="G159" s="347">
        <v>32</v>
      </c>
      <c r="H159" s="371">
        <f t="shared" si="7"/>
        <v>45108</v>
      </c>
      <c r="I159" s="367">
        <f t="shared" si="3"/>
        <v>45139</v>
      </c>
      <c r="J159" s="347"/>
      <c r="K159" s="347">
        <v>31</v>
      </c>
      <c r="L159" s="347">
        <f>LEFT(A159,6)*1</f>
        <v>124380</v>
      </c>
      <c r="M159" s="445" t="s">
        <v>493</v>
      </c>
      <c r="N159" s="347"/>
      <c r="O159" s="347"/>
      <c r="P159" s="347"/>
      <c r="Q159" s="347"/>
      <c r="R159" s="347"/>
      <c r="S159" s="347"/>
      <c r="T159" s="347"/>
      <c r="U159" s="347"/>
      <c r="V159" s="347"/>
      <c r="W159" s="347"/>
      <c r="X159" s="347"/>
      <c r="Y159" s="347"/>
      <c r="Z159" s="347"/>
      <c r="AA159" s="347"/>
      <c r="AB159" s="347"/>
      <c r="AC159" s="341"/>
      <c r="AD159" s="341"/>
      <c r="AE159" s="341"/>
      <c r="AF159" s="341"/>
      <c r="AG159" s="341"/>
      <c r="AH159" s="341"/>
      <c r="AI159" s="341"/>
      <c r="AJ159" s="341"/>
      <c r="AK159" s="341"/>
      <c r="AL159" s="341"/>
      <c r="AM159" s="341"/>
      <c r="AN159" s="341"/>
      <c r="AO159" s="341"/>
      <c r="AP159" s="341"/>
      <c r="AQ159" s="341"/>
      <c r="AR159" s="341"/>
      <c r="AS159" s="341"/>
      <c r="AT159" s="341"/>
      <c r="AU159" s="341"/>
      <c r="AV159" s="341"/>
      <c r="AW159" s="341"/>
      <c r="AX159" s="341"/>
      <c r="AY159" s="341"/>
      <c r="AZ159" s="341"/>
      <c r="BA159" s="341"/>
      <c r="BB159" s="341"/>
      <c r="BC159" s="341"/>
      <c r="BD159" s="341"/>
      <c r="BE159" s="341"/>
      <c r="BF159" s="341"/>
      <c r="BG159" s="341"/>
      <c r="BH159" s="341"/>
      <c r="BI159" s="341"/>
      <c r="BJ159" s="341"/>
      <c r="BK159" s="341"/>
      <c r="BL159" s="341"/>
      <c r="BM159" s="341"/>
      <c r="BN159" s="341"/>
      <c r="BO159" s="341"/>
      <c r="BP159" s="341"/>
      <c r="BQ159" s="341"/>
      <c r="BR159" s="341"/>
      <c r="BS159" s="341"/>
      <c r="BT159" s="341"/>
      <c r="BU159" s="341"/>
      <c r="BV159" s="341"/>
      <c r="BW159" s="341"/>
      <c r="BX159" s="341"/>
      <c r="BY159" s="341"/>
      <c r="BZ159" s="341"/>
      <c r="CA159" s="341"/>
      <c r="CB159" s="341"/>
      <c r="CC159" s="341"/>
      <c r="CD159" s="341"/>
      <c r="CE159" s="341"/>
      <c r="CF159" s="341"/>
      <c r="CG159" s="341"/>
      <c r="CH159" s="341"/>
      <c r="CI159" s="341"/>
      <c r="CJ159" s="341"/>
      <c r="CK159" s="341"/>
      <c r="CL159" s="341"/>
      <c r="CM159" s="341"/>
      <c r="CN159" s="341"/>
      <c r="CO159" s="341"/>
      <c r="CP159" s="341"/>
      <c r="CQ159" s="341"/>
      <c r="CR159" s="341"/>
      <c r="CS159" s="341"/>
      <c r="CT159" s="341"/>
      <c r="CU159" s="341"/>
      <c r="CV159" s="341"/>
      <c r="CW159" s="341"/>
      <c r="CX159" s="341"/>
      <c r="CY159" s="341"/>
      <c r="CZ159" s="341"/>
      <c r="DA159" s="341"/>
      <c r="DB159" s="341"/>
      <c r="DC159" s="341"/>
      <c r="DD159" s="341"/>
      <c r="DE159" s="341"/>
      <c r="DF159" s="341"/>
      <c r="DG159" s="341"/>
      <c r="DH159" s="341"/>
      <c r="DI159" s="341"/>
      <c r="DJ159" s="341"/>
      <c r="DK159" s="341"/>
      <c r="DL159" s="341"/>
      <c r="DM159" s="341"/>
      <c r="DN159" s="341"/>
      <c r="DO159" s="341"/>
      <c r="DP159" s="341"/>
      <c r="DQ159" s="341"/>
      <c r="DR159" s="341"/>
      <c r="DS159" s="341"/>
      <c r="DT159" s="341"/>
      <c r="DU159" s="341"/>
      <c r="DV159" s="341"/>
      <c r="DW159" s="341"/>
      <c r="DX159" s="341"/>
      <c r="DY159" s="341"/>
      <c r="DZ159" s="341"/>
      <c r="EA159" s="341"/>
      <c r="EB159" s="341"/>
      <c r="EC159" s="341"/>
      <c r="ED159" s="341"/>
      <c r="EE159" s="341"/>
      <c r="EF159" s="341"/>
      <c r="EG159" s="341"/>
      <c r="EH159" s="341"/>
      <c r="EI159" s="341"/>
      <c r="EJ159" s="341"/>
      <c r="EK159" s="341"/>
      <c r="EL159" s="341"/>
      <c r="EM159" s="341"/>
      <c r="EN159" s="341"/>
      <c r="EO159" s="341"/>
      <c r="EP159" s="341"/>
      <c r="EQ159" s="341"/>
      <c r="ER159" s="341"/>
      <c r="ES159" s="341"/>
      <c r="ET159" s="341"/>
      <c r="EU159" s="341"/>
      <c r="EV159" s="341"/>
      <c r="EW159" s="341"/>
    </row>
    <row r="160" spans="1:153" s="366" customFormat="1" ht="63.75" hidden="1">
      <c r="A160" s="376" t="s">
        <v>462</v>
      </c>
      <c r="B160" s="377">
        <v>48440</v>
      </c>
      <c r="C160" s="360">
        <v>1350</v>
      </c>
      <c r="D160" s="375">
        <v>49790</v>
      </c>
      <c r="E160" s="371">
        <f t="shared" si="5"/>
        <v>45079</v>
      </c>
      <c r="F160" s="371">
        <f t="shared" si="6"/>
        <v>45108</v>
      </c>
      <c r="G160" s="347">
        <v>33</v>
      </c>
      <c r="H160" s="371">
        <f t="shared" si="7"/>
        <v>45139</v>
      </c>
      <c r="I160" s="367">
        <f t="shared" si="3"/>
        <v>45170</v>
      </c>
      <c r="J160" s="347"/>
      <c r="K160" s="347">
        <v>32</v>
      </c>
      <c r="L160" s="347">
        <f>LEFT(A160,6)*1</f>
        <v>133900</v>
      </c>
      <c r="M160" s="446" t="s">
        <v>494</v>
      </c>
      <c r="N160" s="347"/>
      <c r="O160" s="347"/>
      <c r="P160" s="347"/>
      <c r="Q160" s="347"/>
      <c r="R160" s="347"/>
      <c r="S160" s="347"/>
      <c r="T160" s="347"/>
      <c r="U160" s="347"/>
      <c r="V160" s="347"/>
      <c r="W160" s="347"/>
      <c r="X160" s="347"/>
      <c r="Y160" s="347"/>
      <c r="Z160" s="347"/>
      <c r="AA160" s="347"/>
      <c r="AB160" s="347"/>
      <c r="AC160" s="341"/>
      <c r="AD160" s="341"/>
      <c r="AE160" s="341"/>
      <c r="AF160" s="341"/>
      <c r="AG160" s="341"/>
      <c r="AH160" s="341"/>
      <c r="AI160" s="341"/>
      <c r="AJ160" s="341"/>
      <c r="AK160" s="341"/>
      <c r="AL160" s="341"/>
      <c r="AM160" s="341"/>
      <c r="AN160" s="341"/>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c r="BJ160" s="341"/>
      <c r="BK160" s="341"/>
      <c r="BL160" s="341"/>
      <c r="BM160" s="341"/>
      <c r="BN160" s="341"/>
      <c r="BO160" s="341"/>
      <c r="BP160" s="341"/>
      <c r="BQ160" s="341"/>
      <c r="BR160" s="341"/>
      <c r="BS160" s="341"/>
      <c r="BT160" s="341"/>
      <c r="BU160" s="341"/>
      <c r="BV160" s="341"/>
      <c r="BW160" s="341"/>
      <c r="BX160" s="341"/>
      <c r="BY160" s="341"/>
      <c r="BZ160" s="341"/>
      <c r="CA160" s="341"/>
      <c r="CB160" s="341"/>
      <c r="CC160" s="341"/>
      <c r="CD160" s="341"/>
      <c r="CE160" s="341"/>
      <c r="CF160" s="341"/>
      <c r="CG160" s="341"/>
      <c r="CH160" s="341"/>
      <c r="CI160" s="341"/>
      <c r="CJ160" s="341"/>
      <c r="CK160" s="341"/>
      <c r="CL160" s="341"/>
      <c r="CM160" s="341"/>
      <c r="CN160" s="341"/>
      <c r="CO160" s="341"/>
      <c r="CP160" s="341"/>
      <c r="CQ160" s="341"/>
      <c r="CR160" s="341"/>
      <c r="CS160" s="341"/>
      <c r="CT160" s="341"/>
      <c r="CU160" s="341"/>
      <c r="CV160" s="341"/>
      <c r="CW160" s="341"/>
      <c r="CX160" s="341"/>
      <c r="CY160" s="341"/>
      <c r="CZ160" s="341"/>
      <c r="DA160" s="341"/>
      <c r="DB160" s="341"/>
      <c r="DC160" s="341"/>
      <c r="DD160" s="341"/>
      <c r="DE160" s="341"/>
      <c r="DF160" s="341"/>
      <c r="DG160" s="341"/>
      <c r="DH160" s="341"/>
      <c r="DI160" s="341"/>
      <c r="DJ160" s="341"/>
      <c r="DK160" s="341"/>
      <c r="DL160" s="341"/>
      <c r="DM160" s="341"/>
      <c r="DN160" s="341"/>
      <c r="DO160" s="341"/>
      <c r="DP160" s="341"/>
      <c r="DQ160" s="341"/>
      <c r="DR160" s="341"/>
      <c r="DS160" s="341"/>
      <c r="DT160" s="341"/>
      <c r="DU160" s="341"/>
      <c r="DV160" s="341"/>
      <c r="DW160" s="341"/>
      <c r="DX160" s="341"/>
      <c r="DY160" s="341"/>
      <c r="DZ160" s="341"/>
      <c r="EA160" s="341"/>
      <c r="EB160" s="341"/>
      <c r="EC160" s="341"/>
      <c r="ED160" s="341"/>
      <c r="EE160" s="341"/>
      <c r="EF160" s="341"/>
      <c r="EG160" s="341"/>
      <c r="EH160" s="341"/>
      <c r="EI160" s="341"/>
      <c r="EJ160" s="341"/>
      <c r="EK160" s="341"/>
      <c r="EL160" s="341"/>
      <c r="EM160" s="341"/>
      <c r="EN160" s="341"/>
      <c r="EO160" s="341"/>
      <c r="EP160" s="341"/>
      <c r="EQ160" s="341"/>
      <c r="ER160" s="341"/>
      <c r="ES160" s="341"/>
      <c r="ET160" s="341"/>
      <c r="EU160" s="341"/>
      <c r="EV160" s="341"/>
      <c r="EW160" s="341"/>
    </row>
    <row r="161" spans="1:153" s="366" customFormat="1" ht="12.75" hidden="1">
      <c r="A161" s="376"/>
      <c r="B161" s="377">
        <v>49790</v>
      </c>
      <c r="C161" s="360">
        <v>1350</v>
      </c>
      <c r="D161" s="375">
        <v>51140</v>
      </c>
      <c r="E161" s="371">
        <f t="shared" si="5"/>
        <v>45109</v>
      </c>
      <c r="F161" s="371">
        <f t="shared" si="6"/>
        <v>45139</v>
      </c>
      <c r="G161" s="347">
        <v>34</v>
      </c>
      <c r="H161" s="371">
        <f t="shared" si="7"/>
        <v>45170</v>
      </c>
      <c r="I161" s="367">
        <f t="shared" si="3"/>
        <v>45200</v>
      </c>
      <c r="J161" s="347"/>
      <c r="K161" s="347"/>
      <c r="L161" s="347"/>
      <c r="M161" s="347"/>
      <c r="N161" s="347"/>
      <c r="O161" s="347"/>
      <c r="P161" s="347"/>
      <c r="Q161" s="347"/>
      <c r="R161" s="347"/>
      <c r="S161" s="347"/>
      <c r="T161" s="347"/>
      <c r="U161" s="347"/>
      <c r="V161" s="347"/>
      <c r="W161" s="347"/>
      <c r="X161" s="347"/>
      <c r="Y161" s="347"/>
      <c r="Z161" s="347"/>
      <c r="AA161" s="347"/>
      <c r="AB161" s="347"/>
      <c r="AC161" s="341"/>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1"/>
      <c r="AY161" s="341"/>
      <c r="AZ161" s="341"/>
      <c r="BA161" s="341"/>
      <c r="BB161" s="341"/>
      <c r="BC161" s="341"/>
      <c r="BD161" s="341"/>
      <c r="BE161" s="341"/>
      <c r="BF161" s="341"/>
      <c r="BG161" s="341"/>
      <c r="BH161" s="341"/>
      <c r="BI161" s="341"/>
      <c r="BJ161" s="341"/>
      <c r="BK161" s="341"/>
      <c r="BL161" s="341"/>
      <c r="BM161" s="341"/>
      <c r="BN161" s="341"/>
      <c r="BO161" s="341"/>
      <c r="BP161" s="341"/>
      <c r="BQ161" s="341"/>
      <c r="BR161" s="341"/>
      <c r="BS161" s="341"/>
      <c r="BT161" s="341"/>
      <c r="BU161" s="341"/>
      <c r="BV161" s="341"/>
      <c r="BW161" s="341"/>
      <c r="BX161" s="341"/>
      <c r="BY161" s="341"/>
      <c r="BZ161" s="341"/>
      <c r="CA161" s="341"/>
      <c r="CB161" s="341"/>
      <c r="CC161" s="341"/>
      <c r="CD161" s="341"/>
      <c r="CE161" s="341"/>
      <c r="CF161" s="341"/>
      <c r="CG161" s="341"/>
      <c r="CH161" s="341"/>
      <c r="CI161" s="341"/>
      <c r="CJ161" s="341"/>
      <c r="CK161" s="341"/>
      <c r="CL161" s="341"/>
      <c r="CM161" s="341"/>
      <c r="CN161" s="341"/>
      <c r="CO161" s="341"/>
      <c r="CP161" s="341"/>
      <c r="CQ161" s="341"/>
      <c r="CR161" s="341"/>
      <c r="CS161" s="341"/>
      <c r="CT161" s="341"/>
      <c r="CU161" s="341"/>
      <c r="CV161" s="341"/>
      <c r="CW161" s="341"/>
      <c r="CX161" s="341"/>
      <c r="CY161" s="341"/>
      <c r="CZ161" s="341"/>
      <c r="DA161" s="341"/>
      <c r="DB161" s="341"/>
      <c r="DC161" s="341"/>
      <c r="DD161" s="341"/>
      <c r="DE161" s="341"/>
      <c r="DF161" s="341"/>
      <c r="DG161" s="341"/>
      <c r="DH161" s="341"/>
      <c r="DI161" s="341"/>
      <c r="DJ161" s="341"/>
      <c r="DK161" s="341"/>
      <c r="DL161" s="341"/>
      <c r="DM161" s="341"/>
      <c r="DN161" s="341"/>
      <c r="DO161" s="341"/>
      <c r="DP161" s="341"/>
      <c r="DQ161" s="341"/>
      <c r="DR161" s="341"/>
      <c r="DS161" s="341"/>
      <c r="DT161" s="341"/>
      <c r="DU161" s="341"/>
      <c r="DV161" s="341"/>
      <c r="DW161" s="341"/>
      <c r="DX161" s="341"/>
      <c r="DY161" s="341"/>
      <c r="DZ161" s="341"/>
      <c r="EA161" s="341"/>
      <c r="EB161" s="341"/>
      <c r="EC161" s="341"/>
      <c r="ED161" s="341"/>
      <c r="EE161" s="341"/>
      <c r="EF161" s="341"/>
      <c r="EG161" s="341"/>
      <c r="EH161" s="341"/>
      <c r="EI161" s="341"/>
      <c r="EJ161" s="341"/>
      <c r="EK161" s="341"/>
      <c r="EL161" s="341"/>
      <c r="EM161" s="341"/>
      <c r="EN161" s="341"/>
      <c r="EO161" s="341"/>
      <c r="EP161" s="341"/>
      <c r="EQ161" s="341"/>
      <c r="ER161" s="341"/>
      <c r="ES161" s="341"/>
      <c r="ET161" s="341"/>
      <c r="EU161" s="341"/>
      <c r="EV161" s="341"/>
      <c r="EW161" s="341"/>
    </row>
    <row r="162" spans="1:153" s="366" customFormat="1" ht="12.75" hidden="1">
      <c r="A162" s="376"/>
      <c r="B162" s="377">
        <v>51140</v>
      </c>
      <c r="C162" s="360">
        <v>1460</v>
      </c>
      <c r="D162" s="375">
        <v>52600</v>
      </c>
      <c r="E162" s="371">
        <f t="shared" si="5"/>
        <v>45140</v>
      </c>
      <c r="F162" s="371">
        <f t="shared" si="6"/>
        <v>45170</v>
      </c>
      <c r="G162" s="347">
        <v>35</v>
      </c>
      <c r="H162" s="371">
        <f t="shared" si="7"/>
        <v>45200</v>
      </c>
      <c r="I162" s="367">
        <f t="shared" si="3"/>
        <v>45200</v>
      </c>
      <c r="J162" s="347"/>
      <c r="K162" s="347"/>
      <c r="L162" s="347"/>
      <c r="M162" s="347"/>
      <c r="N162" s="347"/>
      <c r="O162" s="347"/>
      <c r="P162" s="347"/>
      <c r="Q162" s="347"/>
      <c r="R162" s="347"/>
      <c r="S162" s="347"/>
      <c r="T162" s="347"/>
      <c r="U162" s="347"/>
      <c r="V162" s="347"/>
      <c r="W162" s="347"/>
      <c r="X162" s="347"/>
      <c r="Y162" s="347"/>
      <c r="Z162" s="347"/>
      <c r="AA162" s="347"/>
      <c r="AB162" s="347"/>
      <c r="AC162" s="341"/>
      <c r="AD162" s="341"/>
      <c r="AE162" s="341"/>
      <c r="AF162" s="341"/>
      <c r="AG162" s="341"/>
      <c r="AH162" s="341"/>
      <c r="AI162" s="341"/>
      <c r="AJ162" s="341"/>
      <c r="AK162" s="341"/>
      <c r="AL162" s="341"/>
      <c r="AM162" s="341"/>
      <c r="AN162" s="341"/>
      <c r="AO162" s="341"/>
      <c r="AP162" s="341"/>
      <c r="AQ162" s="341"/>
      <c r="AR162" s="341"/>
      <c r="AS162" s="341"/>
      <c r="AT162" s="341"/>
      <c r="AU162" s="341"/>
      <c r="AV162" s="341"/>
      <c r="AW162" s="341"/>
      <c r="AX162" s="341"/>
      <c r="AY162" s="341"/>
      <c r="AZ162" s="341"/>
      <c r="BA162" s="341"/>
      <c r="BB162" s="341"/>
      <c r="BC162" s="341"/>
      <c r="BD162" s="341"/>
      <c r="BE162" s="341"/>
      <c r="BF162" s="341"/>
      <c r="BG162" s="341"/>
      <c r="BH162" s="341"/>
      <c r="BI162" s="341"/>
      <c r="BJ162" s="341"/>
      <c r="BK162" s="341"/>
      <c r="BL162" s="341"/>
      <c r="BM162" s="341"/>
      <c r="BN162" s="341"/>
      <c r="BO162" s="341"/>
      <c r="BP162" s="341"/>
      <c r="BQ162" s="341"/>
      <c r="BR162" s="341"/>
      <c r="BS162" s="341"/>
      <c r="BT162" s="341"/>
      <c r="BU162" s="341"/>
      <c r="BV162" s="341"/>
      <c r="BW162" s="341"/>
      <c r="BX162" s="341"/>
      <c r="BY162" s="341"/>
      <c r="BZ162" s="341"/>
      <c r="CA162" s="341"/>
      <c r="CB162" s="341"/>
      <c r="CC162" s="341"/>
      <c r="CD162" s="341"/>
      <c r="CE162" s="341"/>
      <c r="CF162" s="341"/>
      <c r="CG162" s="341"/>
      <c r="CH162" s="341"/>
      <c r="CI162" s="341"/>
      <c r="CJ162" s="341"/>
      <c r="CK162" s="341"/>
      <c r="CL162" s="341"/>
      <c r="CM162" s="341"/>
      <c r="CN162" s="341"/>
      <c r="CO162" s="341"/>
      <c r="CP162" s="341"/>
      <c r="CQ162" s="341"/>
      <c r="CR162" s="341"/>
      <c r="CS162" s="341"/>
      <c r="CT162" s="341"/>
      <c r="CU162" s="341"/>
      <c r="CV162" s="341"/>
      <c r="CW162" s="341"/>
      <c r="CX162" s="341"/>
      <c r="CY162" s="341"/>
      <c r="CZ162" s="341"/>
      <c r="DA162" s="341"/>
      <c r="DB162" s="341"/>
      <c r="DC162" s="341"/>
      <c r="DD162" s="341"/>
      <c r="DE162" s="341"/>
      <c r="DF162" s="341"/>
      <c r="DG162" s="341"/>
      <c r="DH162" s="341"/>
      <c r="DI162" s="341"/>
      <c r="DJ162" s="341"/>
      <c r="DK162" s="341"/>
      <c r="DL162" s="341"/>
      <c r="DM162" s="341"/>
      <c r="DN162" s="341"/>
      <c r="DO162" s="341"/>
      <c r="DP162" s="341"/>
      <c r="DQ162" s="341"/>
      <c r="DR162" s="341"/>
      <c r="DS162" s="341"/>
      <c r="DT162" s="341"/>
      <c r="DU162" s="341"/>
      <c r="DV162" s="341"/>
      <c r="DW162" s="341"/>
      <c r="DX162" s="341"/>
      <c r="DY162" s="341"/>
      <c r="DZ162" s="341"/>
      <c r="EA162" s="341"/>
      <c r="EB162" s="341"/>
      <c r="EC162" s="341"/>
      <c r="ED162" s="341"/>
      <c r="EE162" s="341"/>
      <c r="EF162" s="341"/>
      <c r="EG162" s="341"/>
      <c r="EH162" s="341"/>
      <c r="EI162" s="341"/>
      <c r="EJ162" s="341"/>
      <c r="EK162" s="341"/>
      <c r="EL162" s="341"/>
      <c r="EM162" s="341"/>
      <c r="EN162" s="341"/>
      <c r="EO162" s="341"/>
      <c r="EP162" s="341"/>
      <c r="EQ162" s="341"/>
      <c r="ER162" s="341"/>
      <c r="ES162" s="341"/>
      <c r="ET162" s="341"/>
      <c r="EU162" s="341"/>
      <c r="EV162" s="341"/>
      <c r="EW162" s="341"/>
    </row>
    <row r="163" spans="1:153" s="366" customFormat="1" ht="12.75" hidden="1">
      <c r="A163" s="376"/>
      <c r="B163" s="377">
        <v>52600</v>
      </c>
      <c r="C163" s="360">
        <v>1460</v>
      </c>
      <c r="D163" s="375">
        <v>54060</v>
      </c>
      <c r="E163" s="371">
        <f t="shared" si="5"/>
        <v>45171</v>
      </c>
      <c r="F163" s="371">
        <f t="shared" si="6"/>
        <v>45200</v>
      </c>
      <c r="G163" s="347">
        <v>36</v>
      </c>
      <c r="H163" s="371">
        <f t="shared" si="7"/>
        <v>45200</v>
      </c>
      <c r="I163" s="367">
        <f t="shared" si="3"/>
        <v>45231</v>
      </c>
      <c r="J163" s="347"/>
      <c r="K163" s="347"/>
      <c r="L163" s="347"/>
      <c r="M163" s="347"/>
      <c r="N163" s="347"/>
      <c r="O163" s="347"/>
      <c r="P163" s="347"/>
      <c r="Q163" s="347"/>
      <c r="R163" s="347"/>
      <c r="S163" s="347"/>
      <c r="T163" s="347"/>
      <c r="U163" s="347"/>
      <c r="V163" s="347"/>
      <c r="W163" s="347"/>
      <c r="X163" s="347"/>
      <c r="Y163" s="347"/>
      <c r="Z163" s="347"/>
      <c r="AA163" s="347"/>
      <c r="AB163" s="347"/>
      <c r="AC163" s="341"/>
      <c r="AD163" s="341"/>
      <c r="AE163" s="341"/>
      <c r="AF163" s="341"/>
      <c r="AG163" s="341"/>
      <c r="AH163" s="341"/>
      <c r="AI163" s="341"/>
      <c r="AJ163" s="341"/>
      <c r="AK163" s="341"/>
      <c r="AL163" s="341"/>
      <c r="AM163" s="341"/>
      <c r="AN163" s="341"/>
      <c r="AO163" s="341"/>
      <c r="AP163" s="341"/>
      <c r="AQ163" s="341"/>
      <c r="AR163" s="341"/>
      <c r="AS163" s="341"/>
      <c r="AT163" s="341"/>
      <c r="AU163" s="341"/>
      <c r="AV163" s="341"/>
      <c r="AW163" s="341"/>
      <c r="AX163" s="341"/>
      <c r="AY163" s="341"/>
      <c r="AZ163" s="341"/>
      <c r="BA163" s="341"/>
      <c r="BB163" s="341"/>
      <c r="BC163" s="341"/>
      <c r="BD163" s="341"/>
      <c r="BE163" s="341"/>
      <c r="BF163" s="341"/>
      <c r="BG163" s="341"/>
      <c r="BH163" s="341"/>
      <c r="BI163" s="341"/>
      <c r="BJ163" s="341"/>
      <c r="BK163" s="341"/>
      <c r="BL163" s="341"/>
      <c r="BM163" s="341"/>
      <c r="BN163" s="341"/>
      <c r="BO163" s="341"/>
      <c r="BP163" s="341"/>
      <c r="BQ163" s="341"/>
      <c r="BR163" s="341"/>
      <c r="BS163" s="341"/>
      <c r="BT163" s="341"/>
      <c r="BU163" s="341"/>
      <c r="BV163" s="341"/>
      <c r="BW163" s="341"/>
      <c r="BX163" s="341"/>
      <c r="BY163" s="341"/>
      <c r="BZ163" s="341"/>
      <c r="CA163" s="341"/>
      <c r="CB163" s="341"/>
      <c r="CC163" s="341"/>
      <c r="CD163" s="341"/>
      <c r="CE163" s="341"/>
      <c r="CF163" s="341"/>
      <c r="CG163" s="341"/>
      <c r="CH163" s="341"/>
      <c r="CI163" s="341"/>
      <c r="CJ163" s="341"/>
      <c r="CK163" s="341"/>
      <c r="CL163" s="341"/>
      <c r="CM163" s="341"/>
      <c r="CN163" s="341"/>
      <c r="CO163" s="341"/>
      <c r="CP163" s="341"/>
      <c r="CQ163" s="341"/>
      <c r="CR163" s="341"/>
      <c r="CS163" s="341"/>
      <c r="CT163" s="341"/>
      <c r="CU163" s="341"/>
      <c r="CV163" s="341"/>
      <c r="CW163" s="341"/>
      <c r="CX163" s="341"/>
      <c r="CY163" s="341"/>
      <c r="CZ163" s="341"/>
      <c r="DA163" s="341"/>
      <c r="DB163" s="341"/>
      <c r="DC163" s="341"/>
      <c r="DD163" s="341"/>
      <c r="DE163" s="341"/>
      <c r="DF163" s="341"/>
      <c r="DG163" s="341"/>
      <c r="DH163" s="341"/>
      <c r="DI163" s="341"/>
      <c r="DJ163" s="341"/>
      <c r="DK163" s="341"/>
      <c r="DL163" s="341"/>
      <c r="DM163" s="341"/>
      <c r="DN163" s="341"/>
      <c r="DO163" s="341"/>
      <c r="DP163" s="341"/>
      <c r="DQ163" s="341"/>
      <c r="DR163" s="341"/>
      <c r="DS163" s="341"/>
      <c r="DT163" s="341"/>
      <c r="DU163" s="341"/>
      <c r="DV163" s="341"/>
      <c r="DW163" s="341"/>
      <c r="DX163" s="341"/>
      <c r="DY163" s="341"/>
      <c r="DZ163" s="341"/>
      <c r="EA163" s="341"/>
      <c r="EB163" s="341"/>
      <c r="EC163" s="341"/>
      <c r="ED163" s="341"/>
      <c r="EE163" s="341"/>
      <c r="EF163" s="341"/>
      <c r="EG163" s="341"/>
      <c r="EH163" s="341"/>
      <c r="EI163" s="341"/>
      <c r="EJ163" s="341"/>
      <c r="EK163" s="341"/>
      <c r="EL163" s="341"/>
      <c r="EM163" s="341"/>
      <c r="EN163" s="341"/>
      <c r="EO163" s="341"/>
      <c r="EP163" s="341"/>
      <c r="EQ163" s="341"/>
      <c r="ER163" s="341"/>
      <c r="ES163" s="341"/>
      <c r="ET163" s="341"/>
      <c r="EU163" s="341"/>
      <c r="EV163" s="341"/>
      <c r="EW163" s="341"/>
    </row>
    <row r="164" spans="1:153" s="366" customFormat="1" ht="12.75" hidden="1">
      <c r="A164" s="376"/>
      <c r="B164" s="377">
        <v>54060</v>
      </c>
      <c r="C164" s="360">
        <v>1460</v>
      </c>
      <c r="D164" s="375">
        <v>55520</v>
      </c>
      <c r="E164" s="371">
        <f t="shared" si="5"/>
        <v>45201</v>
      </c>
      <c r="F164" s="371">
        <f t="shared" si="6"/>
        <v>45231</v>
      </c>
      <c r="G164" s="347">
        <v>37</v>
      </c>
      <c r="H164" s="371">
        <f t="shared" si="7"/>
        <v>45231</v>
      </c>
      <c r="I164" s="367">
        <f t="shared" si="3"/>
        <v>45261</v>
      </c>
      <c r="J164" s="347"/>
      <c r="K164" s="347"/>
      <c r="L164" s="347"/>
      <c r="M164" s="347"/>
      <c r="N164" s="347"/>
      <c r="O164" s="347"/>
      <c r="P164" s="347"/>
      <c r="Q164" s="347"/>
      <c r="R164" s="347"/>
      <c r="S164" s="347"/>
      <c r="T164" s="347"/>
      <c r="U164" s="347"/>
      <c r="V164" s="347"/>
      <c r="W164" s="347"/>
      <c r="X164" s="347"/>
      <c r="Y164" s="347"/>
      <c r="Z164" s="347"/>
      <c r="AA164" s="347"/>
      <c r="AB164" s="347"/>
      <c r="AC164" s="341"/>
      <c r="AD164" s="341"/>
      <c r="AE164" s="341"/>
      <c r="AF164" s="341"/>
      <c r="AG164" s="341"/>
      <c r="AH164" s="341"/>
      <c r="AI164" s="341"/>
      <c r="AJ164" s="341"/>
      <c r="AK164" s="341"/>
      <c r="AL164" s="341"/>
      <c r="AM164" s="341"/>
      <c r="AN164" s="341"/>
      <c r="AO164" s="341"/>
      <c r="AP164" s="341"/>
      <c r="AQ164" s="341"/>
      <c r="AR164" s="341"/>
      <c r="AS164" s="341"/>
      <c r="AT164" s="341"/>
      <c r="AU164" s="341"/>
      <c r="AV164" s="341"/>
      <c r="AW164" s="341"/>
      <c r="AX164" s="341"/>
      <c r="AY164" s="341"/>
      <c r="AZ164" s="341"/>
      <c r="BA164" s="341"/>
      <c r="BB164" s="341"/>
      <c r="BC164" s="341"/>
      <c r="BD164" s="341"/>
      <c r="BE164" s="341"/>
      <c r="BF164" s="341"/>
      <c r="BG164" s="341"/>
      <c r="BH164" s="341"/>
      <c r="BI164" s="341"/>
      <c r="BJ164" s="341"/>
      <c r="BK164" s="341"/>
      <c r="BL164" s="341"/>
      <c r="BM164" s="341"/>
      <c r="BN164" s="341"/>
      <c r="BO164" s="341"/>
      <c r="BP164" s="341"/>
      <c r="BQ164" s="341"/>
      <c r="BR164" s="341"/>
      <c r="BS164" s="341"/>
      <c r="BT164" s="341"/>
      <c r="BU164" s="341"/>
      <c r="BV164" s="341"/>
      <c r="BW164" s="341"/>
      <c r="BX164" s="341"/>
      <c r="BY164" s="341"/>
      <c r="BZ164" s="341"/>
      <c r="CA164" s="341"/>
      <c r="CB164" s="341"/>
      <c r="CC164" s="341"/>
      <c r="CD164" s="341"/>
      <c r="CE164" s="341"/>
      <c r="CF164" s="341"/>
      <c r="CG164" s="341"/>
      <c r="CH164" s="341"/>
      <c r="CI164" s="341"/>
      <c r="CJ164" s="341"/>
      <c r="CK164" s="341"/>
      <c r="CL164" s="341"/>
      <c r="CM164" s="341"/>
      <c r="CN164" s="341"/>
      <c r="CO164" s="341"/>
      <c r="CP164" s="341"/>
      <c r="CQ164" s="341"/>
      <c r="CR164" s="341"/>
      <c r="CS164" s="341"/>
      <c r="CT164" s="341"/>
      <c r="CU164" s="341"/>
      <c r="CV164" s="341"/>
      <c r="CW164" s="341"/>
      <c r="CX164" s="341"/>
      <c r="CY164" s="341"/>
      <c r="CZ164" s="341"/>
      <c r="DA164" s="341"/>
      <c r="DB164" s="341"/>
      <c r="DC164" s="341"/>
      <c r="DD164" s="341"/>
      <c r="DE164" s="341"/>
      <c r="DF164" s="341"/>
      <c r="DG164" s="341"/>
      <c r="DH164" s="341"/>
      <c r="DI164" s="341"/>
      <c r="DJ164" s="341"/>
      <c r="DK164" s="341"/>
      <c r="DL164" s="341"/>
      <c r="DM164" s="341"/>
      <c r="DN164" s="341"/>
      <c r="DO164" s="341"/>
      <c r="DP164" s="341"/>
      <c r="DQ164" s="341"/>
      <c r="DR164" s="341"/>
      <c r="DS164" s="341"/>
      <c r="DT164" s="341"/>
      <c r="DU164" s="341"/>
      <c r="DV164" s="341"/>
      <c r="DW164" s="341"/>
      <c r="DX164" s="341"/>
      <c r="DY164" s="341"/>
      <c r="DZ164" s="341"/>
      <c r="EA164" s="341"/>
      <c r="EB164" s="341"/>
      <c r="EC164" s="341"/>
      <c r="ED164" s="341"/>
      <c r="EE164" s="341"/>
      <c r="EF164" s="341"/>
      <c r="EG164" s="341"/>
      <c r="EH164" s="341"/>
      <c r="EI164" s="341"/>
      <c r="EJ164" s="341"/>
      <c r="EK164" s="341"/>
      <c r="EL164" s="341"/>
      <c r="EM164" s="341"/>
      <c r="EN164" s="341"/>
      <c r="EO164" s="341"/>
      <c r="EP164" s="341"/>
      <c r="EQ164" s="341"/>
      <c r="ER164" s="341"/>
      <c r="ES164" s="341"/>
      <c r="ET164" s="341"/>
      <c r="EU164" s="341"/>
      <c r="EV164" s="341"/>
      <c r="EW164" s="341"/>
    </row>
    <row r="165" spans="1:153" s="366" customFormat="1" ht="12.75" hidden="1">
      <c r="A165" s="376"/>
      <c r="B165" s="377">
        <v>55520</v>
      </c>
      <c r="C165" s="360">
        <v>1580</v>
      </c>
      <c r="D165" s="375">
        <v>57100</v>
      </c>
      <c r="E165" s="371">
        <f t="shared" si="5"/>
        <v>45232</v>
      </c>
      <c r="F165" s="371">
        <f t="shared" si="6"/>
        <v>45261</v>
      </c>
      <c r="G165" s="347">
        <v>38</v>
      </c>
      <c r="H165" s="371">
        <f t="shared" si="7"/>
        <v>45261</v>
      </c>
      <c r="I165" s="367">
        <f t="shared" si="3"/>
        <v>45292</v>
      </c>
      <c r="J165" s="347"/>
      <c r="K165" s="347"/>
      <c r="L165" s="347"/>
      <c r="M165" s="347"/>
      <c r="N165" s="347"/>
      <c r="O165" s="347"/>
      <c r="P165" s="347"/>
      <c r="Q165" s="347"/>
      <c r="R165" s="347"/>
      <c r="S165" s="347"/>
      <c r="T165" s="347"/>
      <c r="U165" s="347"/>
      <c r="V165" s="347"/>
      <c r="W165" s="347"/>
      <c r="X165" s="347"/>
      <c r="Y165" s="347"/>
      <c r="Z165" s="347"/>
      <c r="AA165" s="347"/>
      <c r="AB165" s="347"/>
      <c r="AC165" s="341"/>
      <c r="AD165" s="341"/>
      <c r="AE165" s="341"/>
      <c r="AF165" s="341"/>
      <c r="AG165" s="341"/>
      <c r="AH165" s="341"/>
      <c r="AI165" s="341"/>
      <c r="AJ165" s="341"/>
      <c r="AK165" s="341"/>
      <c r="AL165" s="341"/>
      <c r="AM165" s="341"/>
      <c r="AN165" s="341"/>
      <c r="AO165" s="341"/>
      <c r="AP165" s="341"/>
      <c r="AQ165" s="341"/>
      <c r="AR165" s="341"/>
      <c r="AS165" s="341"/>
      <c r="AT165" s="341"/>
      <c r="AU165" s="341"/>
      <c r="AV165" s="341"/>
      <c r="AW165" s="341"/>
      <c r="AX165" s="341"/>
      <c r="AY165" s="341"/>
      <c r="AZ165" s="341"/>
      <c r="BA165" s="341"/>
      <c r="BB165" s="341"/>
      <c r="BC165" s="341"/>
      <c r="BD165" s="341"/>
      <c r="BE165" s="341"/>
      <c r="BF165" s="341"/>
      <c r="BG165" s="341"/>
      <c r="BH165" s="341"/>
      <c r="BI165" s="341"/>
      <c r="BJ165" s="341"/>
      <c r="BK165" s="341"/>
      <c r="BL165" s="341"/>
      <c r="BM165" s="341"/>
      <c r="BN165" s="341"/>
      <c r="BO165" s="341"/>
      <c r="BP165" s="341"/>
      <c r="BQ165" s="341"/>
      <c r="BR165" s="341"/>
      <c r="BS165" s="341"/>
      <c r="BT165" s="341"/>
      <c r="BU165" s="341"/>
      <c r="BV165" s="341"/>
      <c r="BW165" s="341"/>
      <c r="BX165" s="341"/>
      <c r="BY165" s="341"/>
      <c r="BZ165" s="341"/>
      <c r="CA165" s="341"/>
      <c r="CB165" s="341"/>
      <c r="CC165" s="341"/>
      <c r="CD165" s="341"/>
      <c r="CE165" s="341"/>
      <c r="CF165" s="341"/>
      <c r="CG165" s="341"/>
      <c r="CH165" s="341"/>
      <c r="CI165" s="341"/>
      <c r="CJ165" s="341"/>
      <c r="CK165" s="341"/>
      <c r="CL165" s="341"/>
      <c r="CM165" s="341"/>
      <c r="CN165" s="341"/>
      <c r="CO165" s="341"/>
      <c r="CP165" s="341"/>
      <c r="CQ165" s="341"/>
      <c r="CR165" s="341"/>
      <c r="CS165" s="341"/>
      <c r="CT165" s="341"/>
      <c r="CU165" s="341"/>
      <c r="CV165" s="341"/>
      <c r="CW165" s="341"/>
      <c r="CX165" s="341"/>
      <c r="CY165" s="341"/>
      <c r="CZ165" s="341"/>
      <c r="DA165" s="341"/>
      <c r="DB165" s="341"/>
      <c r="DC165" s="341"/>
      <c r="DD165" s="341"/>
      <c r="DE165" s="341"/>
      <c r="DF165" s="341"/>
      <c r="DG165" s="341"/>
      <c r="DH165" s="341"/>
      <c r="DI165" s="341"/>
      <c r="DJ165" s="341"/>
      <c r="DK165" s="341"/>
      <c r="DL165" s="341"/>
      <c r="DM165" s="341"/>
      <c r="DN165" s="341"/>
      <c r="DO165" s="341"/>
      <c r="DP165" s="341"/>
      <c r="DQ165" s="341"/>
      <c r="DR165" s="341"/>
      <c r="DS165" s="341"/>
      <c r="DT165" s="341"/>
      <c r="DU165" s="341"/>
      <c r="DV165" s="341"/>
      <c r="DW165" s="341"/>
      <c r="DX165" s="341"/>
      <c r="DY165" s="341"/>
      <c r="DZ165" s="341"/>
      <c r="EA165" s="341"/>
      <c r="EB165" s="341"/>
      <c r="EC165" s="341"/>
      <c r="ED165" s="341"/>
      <c r="EE165" s="341"/>
      <c r="EF165" s="341"/>
      <c r="EG165" s="341"/>
      <c r="EH165" s="341"/>
      <c r="EI165" s="341"/>
      <c r="EJ165" s="341"/>
      <c r="EK165" s="341"/>
      <c r="EL165" s="341"/>
      <c r="EM165" s="341"/>
      <c r="EN165" s="341"/>
      <c r="EO165" s="341"/>
      <c r="EP165" s="341"/>
      <c r="EQ165" s="341"/>
      <c r="ER165" s="341"/>
      <c r="ES165" s="341"/>
      <c r="ET165" s="341"/>
      <c r="EU165" s="341"/>
      <c r="EV165" s="341"/>
      <c r="EW165" s="341"/>
    </row>
    <row r="166" spans="1:153" s="366" customFormat="1" ht="12.75" hidden="1">
      <c r="A166" s="376"/>
      <c r="B166" s="377">
        <v>57100</v>
      </c>
      <c r="C166" s="360">
        <v>1580</v>
      </c>
      <c r="D166" s="375">
        <v>58680</v>
      </c>
      <c r="E166" s="371">
        <f t="shared" si="5"/>
        <v>45262</v>
      </c>
      <c r="F166" s="371">
        <f t="shared" si="6"/>
        <v>45292</v>
      </c>
      <c r="G166" s="347">
        <v>39</v>
      </c>
      <c r="H166" s="371">
        <f t="shared" si="7"/>
        <v>45292</v>
      </c>
      <c r="I166" s="367">
        <f t="shared" si="3"/>
        <v>45323</v>
      </c>
      <c r="J166" s="347"/>
      <c r="K166" s="347"/>
      <c r="L166" s="347"/>
      <c r="M166" s="347"/>
      <c r="N166" s="347"/>
      <c r="O166" s="347"/>
      <c r="P166" s="347"/>
      <c r="Q166" s="347"/>
      <c r="R166" s="347"/>
      <c r="S166" s="347"/>
      <c r="T166" s="347"/>
      <c r="U166" s="347"/>
      <c r="V166" s="347"/>
      <c r="W166" s="347"/>
      <c r="X166" s="347"/>
      <c r="Y166" s="347"/>
      <c r="Z166" s="347"/>
      <c r="AA166" s="347"/>
      <c r="AB166" s="347"/>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1"/>
      <c r="AY166" s="341"/>
      <c r="AZ166" s="341"/>
      <c r="BA166" s="341"/>
      <c r="BB166" s="341"/>
      <c r="BC166" s="341"/>
      <c r="BD166" s="341"/>
      <c r="BE166" s="341"/>
      <c r="BF166" s="341"/>
      <c r="BG166" s="341"/>
      <c r="BH166" s="341"/>
      <c r="BI166" s="341"/>
      <c r="BJ166" s="341"/>
      <c r="BK166" s="341"/>
      <c r="BL166" s="341"/>
      <c r="BM166" s="341"/>
      <c r="BN166" s="341"/>
      <c r="BO166" s="341"/>
      <c r="BP166" s="341"/>
      <c r="BQ166" s="341"/>
      <c r="BR166" s="341"/>
      <c r="BS166" s="341"/>
      <c r="BT166" s="341"/>
      <c r="BU166" s="341"/>
      <c r="BV166" s="341"/>
      <c r="BW166" s="341"/>
      <c r="BX166" s="341"/>
      <c r="BY166" s="341"/>
      <c r="BZ166" s="341"/>
      <c r="CA166" s="341"/>
      <c r="CB166" s="341"/>
      <c r="CC166" s="341"/>
      <c r="CD166" s="341"/>
      <c r="CE166" s="341"/>
      <c r="CF166" s="341"/>
      <c r="CG166" s="341"/>
      <c r="CH166" s="341"/>
      <c r="CI166" s="341"/>
      <c r="CJ166" s="341"/>
      <c r="CK166" s="341"/>
      <c r="CL166" s="341"/>
      <c r="CM166" s="341"/>
      <c r="CN166" s="341"/>
      <c r="CO166" s="341"/>
      <c r="CP166" s="341"/>
      <c r="CQ166" s="341"/>
      <c r="CR166" s="341"/>
      <c r="CS166" s="341"/>
      <c r="CT166" s="341"/>
      <c r="CU166" s="341"/>
      <c r="CV166" s="341"/>
      <c r="CW166" s="341"/>
      <c r="CX166" s="341"/>
      <c r="CY166" s="341"/>
      <c r="CZ166" s="341"/>
      <c r="DA166" s="341"/>
      <c r="DB166" s="341"/>
      <c r="DC166" s="341"/>
      <c r="DD166" s="341"/>
      <c r="DE166" s="341"/>
      <c r="DF166" s="341"/>
      <c r="DG166" s="341"/>
      <c r="DH166" s="341"/>
      <c r="DI166" s="341"/>
      <c r="DJ166" s="341"/>
      <c r="DK166" s="341"/>
      <c r="DL166" s="341"/>
      <c r="DM166" s="341"/>
      <c r="DN166" s="341"/>
      <c r="DO166" s="341"/>
      <c r="DP166" s="341"/>
      <c r="DQ166" s="341"/>
      <c r="DR166" s="341"/>
      <c r="DS166" s="341"/>
      <c r="DT166" s="341"/>
      <c r="DU166" s="341"/>
      <c r="DV166" s="341"/>
      <c r="DW166" s="341"/>
      <c r="DX166" s="341"/>
      <c r="DY166" s="341"/>
      <c r="DZ166" s="341"/>
      <c r="EA166" s="341"/>
      <c r="EB166" s="341"/>
      <c r="EC166" s="341"/>
      <c r="ED166" s="341"/>
      <c r="EE166" s="341"/>
      <c r="EF166" s="341"/>
      <c r="EG166" s="341"/>
      <c r="EH166" s="341"/>
      <c r="EI166" s="341"/>
      <c r="EJ166" s="341"/>
      <c r="EK166" s="341"/>
      <c r="EL166" s="341"/>
      <c r="EM166" s="341"/>
      <c r="EN166" s="341"/>
      <c r="EO166" s="341"/>
      <c r="EP166" s="341"/>
      <c r="EQ166" s="341"/>
      <c r="ER166" s="341"/>
      <c r="ES166" s="341"/>
      <c r="ET166" s="341"/>
      <c r="EU166" s="341"/>
      <c r="EV166" s="341"/>
      <c r="EW166" s="341"/>
    </row>
    <row r="167" spans="1:153" s="366" customFormat="1" ht="12.75" hidden="1">
      <c r="A167" s="376"/>
      <c r="B167" s="377">
        <v>58680</v>
      </c>
      <c r="C167" s="360">
        <v>1580</v>
      </c>
      <c r="D167" s="375">
        <v>60260</v>
      </c>
      <c r="E167" s="371">
        <f t="shared" si="5"/>
        <v>45293</v>
      </c>
      <c r="F167" s="371">
        <f t="shared" si="6"/>
        <v>45323</v>
      </c>
      <c r="G167" s="347">
        <v>40</v>
      </c>
      <c r="H167" s="371">
        <f t="shared" si="7"/>
        <v>45323</v>
      </c>
      <c r="I167" s="367">
        <f t="shared" si="3"/>
        <v>45352</v>
      </c>
      <c r="J167" s="347"/>
      <c r="K167" s="347"/>
      <c r="L167" s="347"/>
      <c r="M167" s="347"/>
      <c r="N167" s="347"/>
      <c r="O167" s="347"/>
      <c r="P167" s="347"/>
      <c r="Q167" s="347"/>
      <c r="R167" s="347"/>
      <c r="S167" s="347"/>
      <c r="T167" s="347"/>
      <c r="U167" s="347"/>
      <c r="V167" s="347"/>
      <c r="W167" s="347"/>
      <c r="X167" s="347"/>
      <c r="Y167" s="347"/>
      <c r="Z167" s="347"/>
      <c r="AA167" s="347"/>
      <c r="AB167" s="347"/>
      <c r="AC167" s="341"/>
      <c r="AD167" s="341"/>
      <c r="AE167" s="341"/>
      <c r="AF167" s="341"/>
      <c r="AG167" s="341"/>
      <c r="AH167" s="341"/>
      <c r="AI167" s="341"/>
      <c r="AJ167" s="341"/>
      <c r="AK167" s="341"/>
      <c r="AL167" s="341"/>
      <c r="AM167" s="341"/>
      <c r="AN167" s="341"/>
      <c r="AO167" s="341"/>
      <c r="AP167" s="341"/>
      <c r="AQ167" s="341"/>
      <c r="AR167" s="341"/>
      <c r="AS167" s="341"/>
      <c r="AT167" s="341"/>
      <c r="AU167" s="341"/>
      <c r="AV167" s="341"/>
      <c r="AW167" s="341"/>
      <c r="AX167" s="341"/>
      <c r="AY167" s="341"/>
      <c r="AZ167" s="341"/>
      <c r="BA167" s="341"/>
      <c r="BB167" s="341"/>
      <c r="BC167" s="341"/>
      <c r="BD167" s="341"/>
      <c r="BE167" s="341"/>
      <c r="BF167" s="341"/>
      <c r="BG167" s="341"/>
      <c r="BH167" s="341"/>
      <c r="BI167" s="341"/>
      <c r="BJ167" s="341"/>
      <c r="BK167" s="341"/>
      <c r="BL167" s="341"/>
      <c r="BM167" s="341"/>
      <c r="BN167" s="341"/>
      <c r="BO167" s="341"/>
      <c r="BP167" s="341"/>
      <c r="BQ167" s="341"/>
      <c r="BR167" s="341"/>
      <c r="BS167" s="341"/>
      <c r="BT167" s="341"/>
      <c r="BU167" s="341"/>
      <c r="BV167" s="341"/>
      <c r="BW167" s="341"/>
      <c r="BX167" s="341"/>
      <c r="BY167" s="341"/>
      <c r="BZ167" s="341"/>
      <c r="CA167" s="341"/>
      <c r="CB167" s="341"/>
      <c r="CC167" s="341"/>
      <c r="CD167" s="341"/>
      <c r="CE167" s="341"/>
      <c r="CF167" s="341"/>
      <c r="CG167" s="341"/>
      <c r="CH167" s="341"/>
      <c r="CI167" s="341"/>
      <c r="CJ167" s="341"/>
      <c r="CK167" s="341"/>
      <c r="CL167" s="341"/>
      <c r="CM167" s="341"/>
      <c r="CN167" s="341"/>
      <c r="CO167" s="341"/>
      <c r="CP167" s="341"/>
      <c r="CQ167" s="341"/>
      <c r="CR167" s="341"/>
      <c r="CS167" s="341"/>
      <c r="CT167" s="341"/>
      <c r="CU167" s="341"/>
      <c r="CV167" s="341"/>
      <c r="CW167" s="341"/>
      <c r="CX167" s="341"/>
      <c r="CY167" s="341"/>
      <c r="CZ167" s="341"/>
      <c r="DA167" s="341"/>
      <c r="DB167" s="341"/>
      <c r="DC167" s="341"/>
      <c r="DD167" s="341"/>
      <c r="DE167" s="341"/>
      <c r="DF167" s="341"/>
      <c r="DG167" s="341"/>
      <c r="DH167" s="341"/>
      <c r="DI167" s="341"/>
      <c r="DJ167" s="341"/>
      <c r="DK167" s="341"/>
      <c r="DL167" s="341"/>
      <c r="DM167" s="341"/>
      <c r="DN167" s="341"/>
      <c r="DO167" s="341"/>
      <c r="DP167" s="341"/>
      <c r="DQ167" s="341"/>
      <c r="DR167" s="341"/>
      <c r="DS167" s="341"/>
      <c r="DT167" s="341"/>
      <c r="DU167" s="341"/>
      <c r="DV167" s="341"/>
      <c r="DW167" s="341"/>
      <c r="DX167" s="341"/>
      <c r="DY167" s="341"/>
      <c r="DZ167" s="341"/>
      <c r="EA167" s="341"/>
      <c r="EB167" s="341"/>
      <c r="EC167" s="341"/>
      <c r="ED167" s="341"/>
      <c r="EE167" s="341"/>
      <c r="EF167" s="341"/>
      <c r="EG167" s="341"/>
      <c r="EH167" s="341"/>
      <c r="EI167" s="341"/>
      <c r="EJ167" s="341"/>
      <c r="EK167" s="341"/>
      <c r="EL167" s="341"/>
      <c r="EM167" s="341"/>
      <c r="EN167" s="341"/>
      <c r="EO167" s="341"/>
      <c r="EP167" s="341"/>
      <c r="EQ167" s="341"/>
      <c r="ER167" s="341"/>
      <c r="ES167" s="341"/>
      <c r="ET167" s="341"/>
      <c r="EU167" s="341"/>
      <c r="EV167" s="341"/>
      <c r="EW167" s="341"/>
    </row>
    <row r="168" spans="1:153" s="366" customFormat="1" ht="12.75" hidden="1">
      <c r="A168" s="376"/>
      <c r="B168" s="377">
        <v>60260</v>
      </c>
      <c r="C168" s="360">
        <v>1700</v>
      </c>
      <c r="D168" s="375">
        <v>61960</v>
      </c>
      <c r="E168" s="371">
        <f t="shared" si="5"/>
        <v>45324</v>
      </c>
      <c r="F168" s="371">
        <f t="shared" si="6"/>
        <v>45352</v>
      </c>
      <c r="G168" s="347">
        <v>41</v>
      </c>
      <c r="H168" s="371">
        <f t="shared" si="7"/>
        <v>45352</v>
      </c>
      <c r="I168" s="367">
        <f t="shared" si="3"/>
        <v>45383</v>
      </c>
      <c r="J168" s="347"/>
      <c r="K168" s="347"/>
      <c r="L168" s="347"/>
      <c r="M168" s="347"/>
      <c r="N168" s="347"/>
      <c r="O168" s="347"/>
      <c r="P168" s="347"/>
      <c r="Q168" s="347"/>
      <c r="R168" s="347"/>
      <c r="S168" s="347"/>
      <c r="T168" s="347"/>
      <c r="U168" s="347"/>
      <c r="V168" s="347"/>
      <c r="W168" s="347"/>
      <c r="X168" s="347"/>
      <c r="Y168" s="347"/>
      <c r="Z168" s="347"/>
      <c r="AA168" s="347"/>
      <c r="AB168" s="347"/>
      <c r="AC168" s="341"/>
      <c r="AD168" s="341"/>
      <c r="AE168" s="341"/>
      <c r="AF168" s="341"/>
      <c r="AG168" s="341"/>
      <c r="AH168" s="341"/>
      <c r="AI168" s="341"/>
      <c r="AJ168" s="341"/>
      <c r="AK168" s="341"/>
      <c r="AL168" s="341"/>
      <c r="AM168" s="341"/>
      <c r="AN168" s="341"/>
      <c r="AO168" s="341"/>
      <c r="AP168" s="341"/>
      <c r="AQ168" s="341"/>
      <c r="AR168" s="341"/>
      <c r="AS168" s="341"/>
      <c r="AT168" s="341"/>
      <c r="AU168" s="341"/>
      <c r="AV168" s="341"/>
      <c r="AW168" s="341"/>
      <c r="AX168" s="341"/>
      <c r="AY168" s="341"/>
      <c r="AZ168" s="341"/>
      <c r="BA168" s="341"/>
      <c r="BB168" s="341"/>
      <c r="BC168" s="341"/>
      <c r="BD168" s="341"/>
      <c r="BE168" s="341"/>
      <c r="BF168" s="341"/>
      <c r="BG168" s="341"/>
      <c r="BH168" s="341"/>
      <c r="BI168" s="341"/>
      <c r="BJ168" s="341"/>
      <c r="BK168" s="341"/>
      <c r="BL168" s="341"/>
      <c r="BM168" s="341"/>
      <c r="BN168" s="341"/>
      <c r="BO168" s="341"/>
      <c r="BP168" s="341"/>
      <c r="BQ168" s="341"/>
      <c r="BR168" s="341"/>
      <c r="BS168" s="341"/>
      <c r="BT168" s="341"/>
      <c r="BU168" s="341"/>
      <c r="BV168" s="341"/>
      <c r="BW168" s="341"/>
      <c r="BX168" s="341"/>
      <c r="BY168" s="341"/>
      <c r="BZ168" s="341"/>
      <c r="CA168" s="341"/>
      <c r="CB168" s="341"/>
      <c r="CC168" s="341"/>
      <c r="CD168" s="341"/>
      <c r="CE168" s="341"/>
      <c r="CF168" s="341"/>
      <c r="CG168" s="341"/>
      <c r="CH168" s="341"/>
      <c r="CI168" s="341"/>
      <c r="CJ168" s="341"/>
      <c r="CK168" s="341"/>
      <c r="CL168" s="341"/>
      <c r="CM168" s="341"/>
      <c r="CN168" s="341"/>
      <c r="CO168" s="341"/>
      <c r="CP168" s="341"/>
      <c r="CQ168" s="341"/>
      <c r="CR168" s="341"/>
      <c r="CS168" s="341"/>
      <c r="CT168" s="341"/>
      <c r="CU168" s="341"/>
      <c r="CV168" s="341"/>
      <c r="CW168" s="341"/>
      <c r="CX168" s="341"/>
      <c r="CY168" s="341"/>
      <c r="CZ168" s="341"/>
      <c r="DA168" s="341"/>
      <c r="DB168" s="341"/>
      <c r="DC168" s="341"/>
      <c r="DD168" s="341"/>
      <c r="DE168" s="341"/>
      <c r="DF168" s="341"/>
      <c r="DG168" s="341"/>
      <c r="DH168" s="341"/>
      <c r="DI168" s="341"/>
      <c r="DJ168" s="341"/>
      <c r="DK168" s="341"/>
      <c r="DL168" s="341"/>
      <c r="DM168" s="341"/>
      <c r="DN168" s="341"/>
      <c r="DO168" s="341"/>
      <c r="DP168" s="341"/>
      <c r="DQ168" s="341"/>
      <c r="DR168" s="341"/>
      <c r="DS168" s="341"/>
      <c r="DT168" s="341"/>
      <c r="DU168" s="341"/>
      <c r="DV168" s="341"/>
      <c r="DW168" s="341"/>
      <c r="DX168" s="341"/>
      <c r="DY168" s="341"/>
      <c r="DZ168" s="341"/>
      <c r="EA168" s="341"/>
      <c r="EB168" s="341"/>
      <c r="EC168" s="341"/>
      <c r="ED168" s="341"/>
      <c r="EE168" s="341"/>
      <c r="EF168" s="341"/>
      <c r="EG168" s="341"/>
      <c r="EH168" s="341"/>
      <c r="EI168" s="341"/>
      <c r="EJ168" s="341"/>
      <c r="EK168" s="341"/>
      <c r="EL168" s="341"/>
      <c r="EM168" s="341"/>
      <c r="EN168" s="341"/>
      <c r="EO168" s="341"/>
      <c r="EP168" s="341"/>
      <c r="EQ168" s="341"/>
      <c r="ER168" s="341"/>
      <c r="ES168" s="341"/>
      <c r="ET168" s="341"/>
      <c r="EU168" s="341"/>
      <c r="EV168" s="341"/>
      <c r="EW168" s="341"/>
    </row>
    <row r="169" spans="1:153" s="366" customFormat="1" ht="12.75" hidden="1">
      <c r="A169" s="376"/>
      <c r="B169" s="377">
        <v>61960</v>
      </c>
      <c r="C169" s="360">
        <v>1700</v>
      </c>
      <c r="D169" s="375">
        <v>63660</v>
      </c>
      <c r="E169" s="371">
        <f t="shared" si="5"/>
        <v>45353</v>
      </c>
      <c r="F169" s="371">
        <f t="shared" si="6"/>
        <v>45383</v>
      </c>
      <c r="G169" s="347">
        <v>42</v>
      </c>
      <c r="H169" s="371">
        <f t="shared" si="7"/>
        <v>45383</v>
      </c>
      <c r="I169" s="367">
        <f t="shared" si="3"/>
        <v>45413</v>
      </c>
      <c r="J169" s="347"/>
      <c r="K169" s="347"/>
      <c r="L169" s="347"/>
      <c r="M169" s="347"/>
      <c r="N169" s="347"/>
      <c r="O169" s="347"/>
      <c r="P169" s="347"/>
      <c r="Q169" s="347"/>
      <c r="R169" s="347"/>
      <c r="S169" s="347"/>
      <c r="T169" s="347"/>
      <c r="U169" s="347"/>
      <c r="V169" s="347"/>
      <c r="W169" s="347"/>
      <c r="X169" s="347"/>
      <c r="Y169" s="347"/>
      <c r="Z169" s="347"/>
      <c r="AA169" s="347"/>
      <c r="AB169" s="347"/>
      <c r="AC169" s="341"/>
      <c r="AD169" s="341"/>
      <c r="AE169" s="341"/>
      <c r="AF169" s="341"/>
      <c r="AG169" s="341"/>
      <c r="AH169" s="341"/>
      <c r="AI169" s="341"/>
      <c r="AJ169" s="341"/>
      <c r="AK169" s="341"/>
      <c r="AL169" s="341"/>
      <c r="AM169" s="341"/>
      <c r="AN169" s="341"/>
      <c r="AO169" s="341"/>
      <c r="AP169" s="341"/>
      <c r="AQ169" s="341"/>
      <c r="AR169" s="341"/>
      <c r="AS169" s="341"/>
      <c r="AT169" s="341"/>
      <c r="AU169" s="341"/>
      <c r="AV169" s="341"/>
      <c r="AW169" s="341"/>
      <c r="AX169" s="341"/>
      <c r="AY169" s="341"/>
      <c r="AZ169" s="341"/>
      <c r="BA169" s="341"/>
      <c r="BB169" s="341"/>
      <c r="BC169" s="341"/>
      <c r="BD169" s="341"/>
      <c r="BE169" s="341"/>
      <c r="BF169" s="341"/>
      <c r="BG169" s="341"/>
      <c r="BH169" s="341"/>
      <c r="BI169" s="341"/>
      <c r="BJ169" s="341"/>
      <c r="BK169" s="341"/>
      <c r="BL169" s="341"/>
      <c r="BM169" s="341"/>
      <c r="BN169" s="341"/>
      <c r="BO169" s="341"/>
      <c r="BP169" s="341"/>
      <c r="BQ169" s="341"/>
      <c r="BR169" s="341"/>
      <c r="BS169" s="341"/>
      <c r="BT169" s="341"/>
      <c r="BU169" s="341"/>
      <c r="BV169" s="341"/>
      <c r="BW169" s="341"/>
      <c r="BX169" s="341"/>
      <c r="BY169" s="341"/>
      <c r="BZ169" s="341"/>
      <c r="CA169" s="341"/>
      <c r="CB169" s="341"/>
      <c r="CC169" s="341"/>
      <c r="CD169" s="341"/>
      <c r="CE169" s="341"/>
      <c r="CF169" s="341"/>
      <c r="CG169" s="341"/>
      <c r="CH169" s="341"/>
      <c r="CI169" s="341"/>
      <c r="CJ169" s="341"/>
      <c r="CK169" s="341"/>
      <c r="CL169" s="341"/>
      <c r="CM169" s="341"/>
      <c r="CN169" s="341"/>
      <c r="CO169" s="341"/>
      <c r="CP169" s="341"/>
      <c r="CQ169" s="341"/>
      <c r="CR169" s="341"/>
      <c r="CS169" s="341"/>
      <c r="CT169" s="341"/>
      <c r="CU169" s="341"/>
      <c r="CV169" s="341"/>
      <c r="CW169" s="341"/>
      <c r="CX169" s="341"/>
      <c r="CY169" s="341"/>
      <c r="CZ169" s="341"/>
      <c r="DA169" s="341"/>
      <c r="DB169" s="341"/>
      <c r="DC169" s="341"/>
      <c r="DD169" s="341"/>
      <c r="DE169" s="341"/>
      <c r="DF169" s="341"/>
      <c r="DG169" s="341"/>
      <c r="DH169" s="341"/>
      <c r="DI169" s="341"/>
      <c r="DJ169" s="341"/>
      <c r="DK169" s="341"/>
      <c r="DL169" s="341"/>
      <c r="DM169" s="341"/>
      <c r="DN169" s="341"/>
      <c r="DO169" s="341"/>
      <c r="DP169" s="341"/>
      <c r="DQ169" s="341"/>
      <c r="DR169" s="341"/>
      <c r="DS169" s="341"/>
      <c r="DT169" s="341"/>
      <c r="DU169" s="341"/>
      <c r="DV169" s="341"/>
      <c r="DW169" s="341"/>
      <c r="DX169" s="341"/>
      <c r="DY169" s="341"/>
      <c r="DZ169" s="341"/>
      <c r="EA169" s="341"/>
      <c r="EB169" s="341"/>
      <c r="EC169" s="341"/>
      <c r="ED169" s="341"/>
      <c r="EE169" s="341"/>
      <c r="EF169" s="341"/>
      <c r="EG169" s="341"/>
      <c r="EH169" s="341"/>
      <c r="EI169" s="341"/>
      <c r="EJ169" s="341"/>
      <c r="EK169" s="341"/>
      <c r="EL169" s="341"/>
      <c r="EM169" s="341"/>
      <c r="EN169" s="341"/>
      <c r="EO169" s="341"/>
      <c r="EP169" s="341"/>
      <c r="EQ169" s="341"/>
      <c r="ER169" s="341"/>
      <c r="ES169" s="341"/>
      <c r="ET169" s="341"/>
      <c r="EU169" s="341"/>
      <c r="EV169" s="341"/>
      <c r="EW169" s="341"/>
    </row>
    <row r="170" spans="1:153" s="366" customFormat="1" ht="12.75" hidden="1">
      <c r="A170" s="376"/>
      <c r="B170" s="377">
        <v>63660</v>
      </c>
      <c r="C170" s="360">
        <v>1700</v>
      </c>
      <c r="D170" s="375">
        <v>65360</v>
      </c>
      <c r="E170" s="371">
        <f t="shared" si="5"/>
        <v>45384</v>
      </c>
      <c r="F170" s="371">
        <f t="shared" si="6"/>
        <v>45413</v>
      </c>
      <c r="G170" s="347">
        <v>43</v>
      </c>
      <c r="H170" s="371">
        <f t="shared" si="7"/>
        <v>45413</v>
      </c>
      <c r="I170" s="367">
        <f t="shared" si="3"/>
        <v>45444</v>
      </c>
      <c r="J170" s="347"/>
      <c r="K170" s="347"/>
      <c r="L170" s="347"/>
      <c r="M170" s="347"/>
      <c r="N170" s="347"/>
      <c r="O170" s="347"/>
      <c r="P170" s="347"/>
      <c r="Q170" s="347"/>
      <c r="R170" s="347"/>
      <c r="S170" s="347"/>
      <c r="T170" s="347"/>
      <c r="U170" s="347"/>
      <c r="V170" s="347"/>
      <c r="W170" s="347"/>
      <c r="X170" s="347"/>
      <c r="Y170" s="347"/>
      <c r="Z170" s="347"/>
      <c r="AA170" s="347"/>
      <c r="AB170" s="347"/>
      <c r="AC170" s="341"/>
      <c r="AD170" s="341"/>
      <c r="AE170" s="341"/>
      <c r="AF170" s="341"/>
      <c r="AG170" s="341"/>
      <c r="AH170" s="341"/>
      <c r="AI170" s="341"/>
      <c r="AJ170" s="341"/>
      <c r="AK170" s="341"/>
      <c r="AL170" s="341"/>
      <c r="AM170" s="341"/>
      <c r="AN170" s="341"/>
      <c r="AO170" s="341"/>
      <c r="AP170" s="341"/>
      <c r="AQ170" s="341"/>
      <c r="AR170" s="341"/>
      <c r="AS170" s="341"/>
      <c r="AT170" s="341"/>
      <c r="AU170" s="341"/>
      <c r="AV170" s="341"/>
      <c r="AW170" s="341"/>
      <c r="AX170" s="341"/>
      <c r="AY170" s="341"/>
      <c r="AZ170" s="341"/>
      <c r="BA170" s="341"/>
      <c r="BB170" s="341"/>
      <c r="BC170" s="341"/>
      <c r="BD170" s="341"/>
      <c r="BE170" s="341"/>
      <c r="BF170" s="341"/>
      <c r="BG170" s="341"/>
      <c r="BH170" s="341"/>
      <c r="BI170" s="341"/>
      <c r="BJ170" s="341"/>
      <c r="BK170" s="341"/>
      <c r="BL170" s="341"/>
      <c r="BM170" s="341"/>
      <c r="BN170" s="341"/>
      <c r="BO170" s="341"/>
      <c r="BP170" s="341"/>
      <c r="BQ170" s="341"/>
      <c r="BR170" s="341"/>
      <c r="BS170" s="341"/>
      <c r="BT170" s="341"/>
      <c r="BU170" s="341"/>
      <c r="BV170" s="341"/>
      <c r="BW170" s="341"/>
      <c r="BX170" s="341"/>
      <c r="BY170" s="341"/>
      <c r="BZ170" s="341"/>
      <c r="CA170" s="341"/>
      <c r="CB170" s="341"/>
      <c r="CC170" s="341"/>
      <c r="CD170" s="341"/>
      <c r="CE170" s="341"/>
      <c r="CF170" s="341"/>
      <c r="CG170" s="341"/>
      <c r="CH170" s="341"/>
      <c r="CI170" s="341"/>
      <c r="CJ170" s="341"/>
      <c r="CK170" s="341"/>
      <c r="CL170" s="341"/>
      <c r="CM170" s="341"/>
      <c r="CN170" s="341"/>
      <c r="CO170" s="341"/>
      <c r="CP170" s="341"/>
      <c r="CQ170" s="341"/>
      <c r="CR170" s="341"/>
      <c r="CS170" s="341"/>
      <c r="CT170" s="341"/>
      <c r="CU170" s="341"/>
      <c r="CV170" s="341"/>
      <c r="CW170" s="341"/>
      <c r="CX170" s="341"/>
      <c r="CY170" s="341"/>
      <c r="CZ170" s="341"/>
      <c r="DA170" s="341"/>
      <c r="DB170" s="341"/>
      <c r="DC170" s="341"/>
      <c r="DD170" s="341"/>
      <c r="DE170" s="341"/>
      <c r="DF170" s="341"/>
      <c r="DG170" s="341"/>
      <c r="DH170" s="341"/>
      <c r="DI170" s="341"/>
      <c r="DJ170" s="341"/>
      <c r="DK170" s="341"/>
      <c r="DL170" s="341"/>
      <c r="DM170" s="341"/>
      <c r="DN170" s="341"/>
      <c r="DO170" s="341"/>
      <c r="DP170" s="341"/>
      <c r="DQ170" s="341"/>
      <c r="DR170" s="341"/>
      <c r="DS170" s="341"/>
      <c r="DT170" s="341"/>
      <c r="DU170" s="341"/>
      <c r="DV170" s="341"/>
      <c r="DW170" s="341"/>
      <c r="DX170" s="341"/>
      <c r="DY170" s="341"/>
      <c r="DZ170" s="341"/>
      <c r="EA170" s="341"/>
      <c r="EB170" s="341"/>
      <c r="EC170" s="341"/>
      <c r="ED170" s="341"/>
      <c r="EE170" s="341"/>
      <c r="EF170" s="341"/>
      <c r="EG170" s="341"/>
      <c r="EH170" s="341"/>
      <c r="EI170" s="341"/>
      <c r="EJ170" s="341"/>
      <c r="EK170" s="341"/>
      <c r="EL170" s="341"/>
      <c r="EM170" s="341"/>
      <c r="EN170" s="341"/>
      <c r="EO170" s="341"/>
      <c r="EP170" s="341"/>
      <c r="EQ170" s="341"/>
      <c r="ER170" s="341"/>
      <c r="ES170" s="341"/>
      <c r="ET170" s="341"/>
      <c r="EU170" s="341"/>
      <c r="EV170" s="341"/>
      <c r="EW170" s="341"/>
    </row>
    <row r="171" spans="1:153" s="366" customFormat="1" ht="12.75" hidden="1">
      <c r="A171" s="376"/>
      <c r="B171" s="377">
        <v>65360</v>
      </c>
      <c r="C171" s="360">
        <v>1830</v>
      </c>
      <c r="D171" s="375">
        <v>67190</v>
      </c>
      <c r="E171" s="371">
        <f t="shared" si="5"/>
        <v>45414</v>
      </c>
      <c r="F171" s="371">
        <f t="shared" si="6"/>
        <v>45444</v>
      </c>
      <c r="G171" s="347">
        <v>44</v>
      </c>
      <c r="H171" s="371">
        <f t="shared" si="7"/>
        <v>45444</v>
      </c>
      <c r="I171" s="367">
        <f t="shared" si="3"/>
        <v>45474</v>
      </c>
      <c r="J171" s="347"/>
      <c r="K171" s="347"/>
      <c r="L171" s="347"/>
      <c r="M171" s="347"/>
      <c r="N171" s="347"/>
      <c r="O171" s="347"/>
      <c r="P171" s="347"/>
      <c r="Q171" s="347"/>
      <c r="R171" s="347"/>
      <c r="S171" s="347"/>
      <c r="T171" s="347"/>
      <c r="U171" s="347"/>
      <c r="V171" s="347"/>
      <c r="W171" s="347"/>
      <c r="X171" s="347"/>
      <c r="Y171" s="347"/>
      <c r="Z171" s="347"/>
      <c r="AA171" s="347"/>
      <c r="AB171" s="347"/>
      <c r="AC171" s="341"/>
      <c r="AD171" s="341"/>
      <c r="AE171" s="341"/>
      <c r="AF171" s="341"/>
      <c r="AG171" s="341"/>
      <c r="AH171" s="341"/>
      <c r="AI171" s="341"/>
      <c r="AJ171" s="341"/>
      <c r="AK171" s="341"/>
      <c r="AL171" s="341"/>
      <c r="AM171" s="341"/>
      <c r="AN171" s="341"/>
      <c r="AO171" s="341"/>
      <c r="AP171" s="341"/>
      <c r="AQ171" s="341"/>
      <c r="AR171" s="341"/>
      <c r="AS171" s="341"/>
      <c r="AT171" s="341"/>
      <c r="AU171" s="341"/>
      <c r="AV171" s="341"/>
      <c r="AW171" s="341"/>
      <c r="AX171" s="341"/>
      <c r="AY171" s="341"/>
      <c r="AZ171" s="341"/>
      <c r="BA171" s="341"/>
      <c r="BB171" s="341"/>
      <c r="BC171" s="341"/>
      <c r="BD171" s="341"/>
      <c r="BE171" s="341"/>
      <c r="BF171" s="341"/>
      <c r="BG171" s="341"/>
      <c r="BH171" s="341"/>
      <c r="BI171" s="341"/>
      <c r="BJ171" s="341"/>
      <c r="BK171" s="341"/>
      <c r="BL171" s="341"/>
      <c r="BM171" s="341"/>
      <c r="BN171" s="341"/>
      <c r="BO171" s="341"/>
      <c r="BP171" s="341"/>
      <c r="BQ171" s="341"/>
      <c r="BR171" s="341"/>
      <c r="BS171" s="341"/>
      <c r="BT171" s="341"/>
      <c r="BU171" s="341"/>
      <c r="BV171" s="341"/>
      <c r="BW171" s="341"/>
      <c r="BX171" s="341"/>
      <c r="BY171" s="341"/>
      <c r="BZ171" s="341"/>
      <c r="CA171" s="341"/>
      <c r="CB171" s="341"/>
      <c r="CC171" s="341"/>
      <c r="CD171" s="341"/>
      <c r="CE171" s="341"/>
      <c r="CF171" s="341"/>
      <c r="CG171" s="341"/>
      <c r="CH171" s="341"/>
      <c r="CI171" s="341"/>
      <c r="CJ171" s="341"/>
      <c r="CK171" s="341"/>
      <c r="CL171" s="341"/>
      <c r="CM171" s="341"/>
      <c r="CN171" s="341"/>
      <c r="CO171" s="341"/>
      <c r="CP171" s="341"/>
      <c r="CQ171" s="341"/>
      <c r="CR171" s="341"/>
      <c r="CS171" s="341"/>
      <c r="CT171" s="341"/>
      <c r="CU171" s="341"/>
      <c r="CV171" s="341"/>
      <c r="CW171" s="341"/>
      <c r="CX171" s="341"/>
      <c r="CY171" s="341"/>
      <c r="CZ171" s="341"/>
      <c r="DA171" s="341"/>
      <c r="DB171" s="341"/>
      <c r="DC171" s="341"/>
      <c r="DD171" s="341"/>
      <c r="DE171" s="341"/>
      <c r="DF171" s="341"/>
      <c r="DG171" s="341"/>
      <c r="DH171" s="341"/>
      <c r="DI171" s="341"/>
      <c r="DJ171" s="341"/>
      <c r="DK171" s="341"/>
      <c r="DL171" s="341"/>
      <c r="DM171" s="341"/>
      <c r="DN171" s="341"/>
      <c r="DO171" s="341"/>
      <c r="DP171" s="341"/>
      <c r="DQ171" s="341"/>
      <c r="DR171" s="341"/>
      <c r="DS171" s="341"/>
      <c r="DT171" s="341"/>
      <c r="DU171" s="341"/>
      <c r="DV171" s="341"/>
      <c r="DW171" s="341"/>
      <c r="DX171" s="341"/>
      <c r="DY171" s="341"/>
      <c r="DZ171" s="341"/>
      <c r="EA171" s="341"/>
      <c r="EB171" s="341"/>
      <c r="EC171" s="341"/>
      <c r="ED171" s="341"/>
      <c r="EE171" s="341"/>
      <c r="EF171" s="341"/>
      <c r="EG171" s="341"/>
      <c r="EH171" s="341"/>
      <c r="EI171" s="341"/>
      <c r="EJ171" s="341"/>
      <c r="EK171" s="341"/>
      <c r="EL171" s="341"/>
      <c r="EM171" s="341"/>
      <c r="EN171" s="341"/>
      <c r="EO171" s="341"/>
      <c r="EP171" s="341"/>
      <c r="EQ171" s="341"/>
      <c r="ER171" s="341"/>
      <c r="ES171" s="341"/>
      <c r="ET171" s="341"/>
      <c r="EU171" s="341"/>
      <c r="EV171" s="341"/>
      <c r="EW171" s="341"/>
    </row>
    <row r="172" spans="1:153" s="366" customFormat="1" ht="12.75" hidden="1">
      <c r="A172" s="376"/>
      <c r="B172" s="377">
        <v>67190</v>
      </c>
      <c r="C172" s="360">
        <v>1830</v>
      </c>
      <c r="D172" s="375">
        <v>69020</v>
      </c>
      <c r="E172" s="371">
        <f t="shared" si="5"/>
        <v>45445</v>
      </c>
      <c r="F172" s="371">
        <f t="shared" si="6"/>
        <v>45474</v>
      </c>
      <c r="G172" s="347">
        <v>45</v>
      </c>
      <c r="H172" s="371">
        <f t="shared" si="7"/>
        <v>45474</v>
      </c>
      <c r="I172" s="367">
        <f t="shared" si="3"/>
        <v>45505</v>
      </c>
      <c r="J172" s="347"/>
      <c r="K172" s="347"/>
      <c r="L172" s="347"/>
      <c r="M172" s="347"/>
      <c r="N172" s="347"/>
      <c r="O172" s="347"/>
      <c r="P172" s="347"/>
      <c r="Q172" s="347"/>
      <c r="R172" s="347"/>
      <c r="S172" s="347"/>
      <c r="T172" s="347"/>
      <c r="U172" s="347"/>
      <c r="V172" s="347"/>
      <c r="W172" s="347"/>
      <c r="X172" s="347"/>
      <c r="Y172" s="347"/>
      <c r="Z172" s="347"/>
      <c r="AA172" s="347"/>
      <c r="AB172" s="347"/>
      <c r="AC172" s="341"/>
      <c r="AD172" s="341"/>
      <c r="AE172" s="341"/>
      <c r="AF172" s="341"/>
      <c r="AG172" s="341"/>
      <c r="AH172" s="341"/>
      <c r="AI172" s="341"/>
      <c r="AJ172" s="341"/>
      <c r="AK172" s="341"/>
      <c r="AL172" s="341"/>
      <c r="AM172" s="341"/>
      <c r="AN172" s="341"/>
      <c r="AO172" s="341"/>
      <c r="AP172" s="341"/>
      <c r="AQ172" s="341"/>
      <c r="AR172" s="341"/>
      <c r="AS172" s="341"/>
      <c r="AT172" s="341"/>
      <c r="AU172" s="341"/>
      <c r="AV172" s="341"/>
      <c r="AW172" s="341"/>
      <c r="AX172" s="341"/>
      <c r="AY172" s="341"/>
      <c r="AZ172" s="341"/>
      <c r="BA172" s="341"/>
      <c r="BB172" s="341"/>
      <c r="BC172" s="341"/>
      <c r="BD172" s="341"/>
      <c r="BE172" s="341"/>
      <c r="BF172" s="341"/>
      <c r="BG172" s="341"/>
      <c r="BH172" s="341"/>
      <c r="BI172" s="341"/>
      <c r="BJ172" s="341"/>
      <c r="BK172" s="341"/>
      <c r="BL172" s="341"/>
      <c r="BM172" s="341"/>
      <c r="BN172" s="341"/>
      <c r="BO172" s="341"/>
      <c r="BP172" s="341"/>
      <c r="BQ172" s="341"/>
      <c r="BR172" s="341"/>
      <c r="BS172" s="341"/>
      <c r="BT172" s="341"/>
      <c r="BU172" s="341"/>
      <c r="BV172" s="341"/>
      <c r="BW172" s="341"/>
      <c r="BX172" s="341"/>
      <c r="BY172" s="341"/>
      <c r="BZ172" s="341"/>
      <c r="CA172" s="341"/>
      <c r="CB172" s="341"/>
      <c r="CC172" s="341"/>
      <c r="CD172" s="341"/>
      <c r="CE172" s="341"/>
      <c r="CF172" s="341"/>
      <c r="CG172" s="341"/>
      <c r="CH172" s="341"/>
      <c r="CI172" s="341"/>
      <c r="CJ172" s="341"/>
      <c r="CK172" s="341"/>
      <c r="CL172" s="341"/>
      <c r="CM172" s="341"/>
      <c r="CN172" s="341"/>
      <c r="CO172" s="341"/>
      <c r="CP172" s="341"/>
      <c r="CQ172" s="341"/>
      <c r="CR172" s="341"/>
      <c r="CS172" s="341"/>
      <c r="CT172" s="341"/>
      <c r="CU172" s="341"/>
      <c r="CV172" s="341"/>
      <c r="CW172" s="341"/>
      <c r="CX172" s="341"/>
      <c r="CY172" s="341"/>
      <c r="CZ172" s="341"/>
      <c r="DA172" s="341"/>
      <c r="DB172" s="341"/>
      <c r="DC172" s="341"/>
      <c r="DD172" s="341"/>
      <c r="DE172" s="341"/>
      <c r="DF172" s="341"/>
      <c r="DG172" s="341"/>
      <c r="DH172" s="341"/>
      <c r="DI172" s="341"/>
      <c r="DJ172" s="341"/>
      <c r="DK172" s="341"/>
      <c r="DL172" s="341"/>
      <c r="DM172" s="341"/>
      <c r="DN172" s="341"/>
      <c r="DO172" s="341"/>
      <c r="DP172" s="341"/>
      <c r="DQ172" s="341"/>
      <c r="DR172" s="341"/>
      <c r="DS172" s="341"/>
      <c r="DT172" s="341"/>
      <c r="DU172" s="341"/>
      <c r="DV172" s="341"/>
      <c r="DW172" s="341"/>
      <c r="DX172" s="341"/>
      <c r="DY172" s="341"/>
      <c r="DZ172" s="341"/>
      <c r="EA172" s="341"/>
      <c r="EB172" s="341"/>
      <c r="EC172" s="341"/>
      <c r="ED172" s="341"/>
      <c r="EE172" s="341"/>
      <c r="EF172" s="341"/>
      <c r="EG172" s="341"/>
      <c r="EH172" s="341"/>
      <c r="EI172" s="341"/>
      <c r="EJ172" s="341"/>
      <c r="EK172" s="341"/>
      <c r="EL172" s="341"/>
      <c r="EM172" s="341"/>
      <c r="EN172" s="341"/>
      <c r="EO172" s="341"/>
      <c r="EP172" s="341"/>
      <c r="EQ172" s="341"/>
      <c r="ER172" s="341"/>
      <c r="ES172" s="341"/>
      <c r="ET172" s="341"/>
      <c r="EU172" s="341"/>
      <c r="EV172" s="341"/>
      <c r="EW172" s="341"/>
    </row>
    <row r="173" spans="1:153" s="366" customFormat="1" ht="12.75" hidden="1">
      <c r="A173" s="376"/>
      <c r="B173" s="377">
        <v>69020</v>
      </c>
      <c r="C173" s="360">
        <v>1830</v>
      </c>
      <c r="D173" s="375">
        <v>70850</v>
      </c>
      <c r="E173" s="371">
        <f t="shared" si="5"/>
        <v>45475</v>
      </c>
      <c r="F173" s="371">
        <f t="shared" si="6"/>
        <v>45505</v>
      </c>
      <c r="G173" s="347">
        <v>46</v>
      </c>
      <c r="H173" s="371">
        <f t="shared" si="7"/>
        <v>45505</v>
      </c>
      <c r="I173" s="367">
        <f t="shared" si="3"/>
        <v>45536</v>
      </c>
      <c r="J173" s="347"/>
      <c r="K173" s="347"/>
      <c r="L173" s="347"/>
      <c r="M173" s="347"/>
      <c r="N173" s="347"/>
      <c r="O173" s="347"/>
      <c r="P173" s="347"/>
      <c r="Q173" s="347"/>
      <c r="R173" s="347"/>
      <c r="S173" s="347"/>
      <c r="T173" s="347"/>
      <c r="U173" s="347"/>
      <c r="V173" s="347"/>
      <c r="W173" s="347"/>
      <c r="X173" s="347"/>
      <c r="Y173" s="347"/>
      <c r="Z173" s="347"/>
      <c r="AA173" s="347"/>
      <c r="AB173" s="347"/>
      <c r="AC173" s="341"/>
      <c r="AD173" s="341"/>
      <c r="AE173" s="341"/>
      <c r="AF173" s="341"/>
      <c r="AG173" s="341"/>
      <c r="AH173" s="341"/>
      <c r="AI173" s="341"/>
      <c r="AJ173" s="341"/>
      <c r="AK173" s="341"/>
      <c r="AL173" s="341"/>
      <c r="AM173" s="341"/>
      <c r="AN173" s="341"/>
      <c r="AO173" s="341"/>
      <c r="AP173" s="341"/>
      <c r="AQ173" s="341"/>
      <c r="AR173" s="341"/>
      <c r="AS173" s="341"/>
      <c r="AT173" s="341"/>
      <c r="AU173" s="341"/>
      <c r="AV173" s="341"/>
      <c r="AW173" s="341"/>
      <c r="AX173" s="341"/>
      <c r="AY173" s="341"/>
      <c r="AZ173" s="341"/>
      <c r="BA173" s="341"/>
      <c r="BB173" s="341"/>
      <c r="BC173" s="341"/>
      <c r="BD173" s="341"/>
      <c r="BE173" s="341"/>
      <c r="BF173" s="341"/>
      <c r="BG173" s="341"/>
      <c r="BH173" s="341"/>
      <c r="BI173" s="341"/>
      <c r="BJ173" s="341"/>
      <c r="BK173" s="341"/>
      <c r="BL173" s="341"/>
      <c r="BM173" s="341"/>
      <c r="BN173" s="341"/>
      <c r="BO173" s="341"/>
      <c r="BP173" s="341"/>
      <c r="BQ173" s="341"/>
      <c r="BR173" s="341"/>
      <c r="BS173" s="341"/>
      <c r="BT173" s="341"/>
      <c r="BU173" s="341"/>
      <c r="BV173" s="341"/>
      <c r="BW173" s="341"/>
      <c r="BX173" s="341"/>
      <c r="BY173" s="341"/>
      <c r="BZ173" s="341"/>
      <c r="CA173" s="341"/>
      <c r="CB173" s="341"/>
      <c r="CC173" s="341"/>
      <c r="CD173" s="341"/>
      <c r="CE173" s="341"/>
      <c r="CF173" s="341"/>
      <c r="CG173" s="341"/>
      <c r="CH173" s="341"/>
      <c r="CI173" s="341"/>
      <c r="CJ173" s="341"/>
      <c r="CK173" s="341"/>
      <c r="CL173" s="341"/>
      <c r="CM173" s="341"/>
      <c r="CN173" s="341"/>
      <c r="CO173" s="341"/>
      <c r="CP173" s="341"/>
      <c r="CQ173" s="341"/>
      <c r="CR173" s="341"/>
      <c r="CS173" s="341"/>
      <c r="CT173" s="341"/>
      <c r="CU173" s="341"/>
      <c r="CV173" s="341"/>
      <c r="CW173" s="341"/>
      <c r="CX173" s="341"/>
      <c r="CY173" s="341"/>
      <c r="CZ173" s="341"/>
      <c r="DA173" s="341"/>
      <c r="DB173" s="341"/>
      <c r="DC173" s="341"/>
      <c r="DD173" s="341"/>
      <c r="DE173" s="341"/>
      <c r="DF173" s="341"/>
      <c r="DG173" s="341"/>
      <c r="DH173" s="341"/>
      <c r="DI173" s="341"/>
      <c r="DJ173" s="341"/>
      <c r="DK173" s="341"/>
      <c r="DL173" s="341"/>
      <c r="DM173" s="341"/>
      <c r="DN173" s="341"/>
      <c r="DO173" s="341"/>
      <c r="DP173" s="341"/>
      <c r="DQ173" s="341"/>
      <c r="DR173" s="341"/>
      <c r="DS173" s="341"/>
      <c r="DT173" s="341"/>
      <c r="DU173" s="341"/>
      <c r="DV173" s="341"/>
      <c r="DW173" s="341"/>
      <c r="DX173" s="341"/>
      <c r="DY173" s="341"/>
      <c r="DZ173" s="341"/>
      <c r="EA173" s="341"/>
      <c r="EB173" s="341"/>
      <c r="EC173" s="341"/>
      <c r="ED173" s="341"/>
      <c r="EE173" s="341"/>
      <c r="EF173" s="341"/>
      <c r="EG173" s="341"/>
      <c r="EH173" s="341"/>
      <c r="EI173" s="341"/>
      <c r="EJ173" s="341"/>
      <c r="EK173" s="341"/>
      <c r="EL173" s="341"/>
      <c r="EM173" s="341"/>
      <c r="EN173" s="341"/>
      <c r="EO173" s="341"/>
      <c r="EP173" s="341"/>
      <c r="EQ173" s="341"/>
      <c r="ER173" s="341"/>
      <c r="ES173" s="341"/>
      <c r="ET173" s="341"/>
      <c r="EU173" s="341"/>
      <c r="EV173" s="341"/>
      <c r="EW173" s="341"/>
    </row>
    <row r="174" spans="1:153" s="366" customFormat="1" ht="12.75" hidden="1">
      <c r="A174" s="376"/>
      <c r="B174" s="377">
        <v>70850</v>
      </c>
      <c r="C174" s="360">
        <v>1960</v>
      </c>
      <c r="D174" s="375">
        <v>72810</v>
      </c>
      <c r="E174" s="371">
        <f t="shared" si="5"/>
        <v>45506</v>
      </c>
      <c r="F174" s="371">
        <f t="shared" si="6"/>
        <v>45536</v>
      </c>
      <c r="G174" s="347">
        <v>47</v>
      </c>
      <c r="H174" s="371">
        <f t="shared" si="7"/>
        <v>45536</v>
      </c>
      <c r="I174" s="367">
        <f t="shared" si="3"/>
        <v>45566</v>
      </c>
      <c r="J174" s="347"/>
      <c r="K174" s="347"/>
      <c r="L174" s="347"/>
      <c r="M174" s="347"/>
      <c r="N174" s="347"/>
      <c r="O174" s="347"/>
      <c r="P174" s="347"/>
      <c r="Q174" s="347"/>
      <c r="R174" s="347"/>
      <c r="S174" s="347"/>
      <c r="T174" s="347"/>
      <c r="U174" s="347"/>
      <c r="V174" s="347"/>
      <c r="W174" s="347"/>
      <c r="X174" s="347"/>
      <c r="Y174" s="347"/>
      <c r="Z174" s="347"/>
      <c r="AA174" s="347"/>
      <c r="AB174" s="347"/>
      <c r="AC174" s="341"/>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1"/>
      <c r="AY174" s="341"/>
      <c r="AZ174" s="341"/>
      <c r="BA174" s="341"/>
      <c r="BB174" s="341"/>
      <c r="BC174" s="341"/>
      <c r="BD174" s="341"/>
      <c r="BE174" s="341"/>
      <c r="BF174" s="341"/>
      <c r="BG174" s="341"/>
      <c r="BH174" s="341"/>
      <c r="BI174" s="341"/>
      <c r="BJ174" s="341"/>
      <c r="BK174" s="341"/>
      <c r="BL174" s="341"/>
      <c r="BM174" s="341"/>
      <c r="BN174" s="341"/>
      <c r="BO174" s="341"/>
      <c r="BP174" s="341"/>
      <c r="BQ174" s="341"/>
      <c r="BR174" s="341"/>
      <c r="BS174" s="341"/>
      <c r="BT174" s="341"/>
      <c r="BU174" s="341"/>
      <c r="BV174" s="341"/>
      <c r="BW174" s="341"/>
      <c r="BX174" s="341"/>
      <c r="BY174" s="341"/>
      <c r="BZ174" s="341"/>
      <c r="CA174" s="341"/>
      <c r="CB174" s="341"/>
      <c r="CC174" s="341"/>
      <c r="CD174" s="341"/>
      <c r="CE174" s="341"/>
      <c r="CF174" s="341"/>
      <c r="CG174" s="341"/>
      <c r="CH174" s="341"/>
      <c r="CI174" s="341"/>
      <c r="CJ174" s="341"/>
      <c r="CK174" s="341"/>
      <c r="CL174" s="341"/>
      <c r="CM174" s="341"/>
      <c r="CN174" s="341"/>
      <c r="CO174" s="341"/>
      <c r="CP174" s="341"/>
      <c r="CQ174" s="341"/>
      <c r="CR174" s="341"/>
      <c r="CS174" s="341"/>
      <c r="CT174" s="341"/>
      <c r="CU174" s="341"/>
      <c r="CV174" s="341"/>
      <c r="CW174" s="341"/>
      <c r="CX174" s="341"/>
      <c r="CY174" s="341"/>
      <c r="CZ174" s="341"/>
      <c r="DA174" s="341"/>
      <c r="DB174" s="341"/>
      <c r="DC174" s="341"/>
      <c r="DD174" s="341"/>
      <c r="DE174" s="341"/>
      <c r="DF174" s="341"/>
      <c r="DG174" s="341"/>
      <c r="DH174" s="341"/>
      <c r="DI174" s="341"/>
      <c r="DJ174" s="341"/>
      <c r="DK174" s="341"/>
      <c r="DL174" s="341"/>
      <c r="DM174" s="341"/>
      <c r="DN174" s="341"/>
      <c r="DO174" s="341"/>
      <c r="DP174" s="341"/>
      <c r="DQ174" s="341"/>
      <c r="DR174" s="341"/>
      <c r="DS174" s="341"/>
      <c r="DT174" s="341"/>
      <c r="DU174" s="341"/>
      <c r="DV174" s="341"/>
      <c r="DW174" s="341"/>
      <c r="DX174" s="341"/>
      <c r="DY174" s="341"/>
      <c r="DZ174" s="341"/>
      <c r="EA174" s="341"/>
      <c r="EB174" s="341"/>
      <c r="EC174" s="341"/>
      <c r="ED174" s="341"/>
      <c r="EE174" s="341"/>
      <c r="EF174" s="341"/>
      <c r="EG174" s="341"/>
      <c r="EH174" s="341"/>
      <c r="EI174" s="341"/>
      <c r="EJ174" s="341"/>
      <c r="EK174" s="341"/>
      <c r="EL174" s="341"/>
      <c r="EM174" s="341"/>
      <c r="EN174" s="341"/>
      <c r="EO174" s="341"/>
      <c r="EP174" s="341"/>
      <c r="EQ174" s="341"/>
      <c r="ER174" s="341"/>
      <c r="ES174" s="341"/>
      <c r="ET174" s="341"/>
      <c r="EU174" s="341"/>
      <c r="EV174" s="341"/>
      <c r="EW174" s="341"/>
    </row>
    <row r="175" spans="1:153" s="366" customFormat="1" ht="12.75" hidden="1">
      <c r="A175" s="376"/>
      <c r="B175" s="377">
        <v>72810</v>
      </c>
      <c r="C175" s="360">
        <v>1960</v>
      </c>
      <c r="D175" s="375">
        <v>74770</v>
      </c>
      <c r="E175" s="371">
        <f t="shared" si="5"/>
        <v>45537</v>
      </c>
      <c r="F175" s="371">
        <f t="shared" si="6"/>
        <v>45566</v>
      </c>
      <c r="G175" s="347">
        <v>48</v>
      </c>
      <c r="H175" s="371">
        <f t="shared" si="7"/>
        <v>45566</v>
      </c>
      <c r="I175" s="367">
        <f t="shared" si="3"/>
        <v>45597</v>
      </c>
      <c r="J175" s="347"/>
      <c r="K175" s="347"/>
      <c r="L175" s="347"/>
      <c r="M175" s="347"/>
      <c r="N175" s="347"/>
      <c r="O175" s="347"/>
      <c r="P175" s="347"/>
      <c r="Q175" s="347"/>
      <c r="R175" s="347"/>
      <c r="S175" s="347"/>
      <c r="T175" s="347"/>
      <c r="U175" s="347"/>
      <c r="V175" s="347"/>
      <c r="W175" s="347"/>
      <c r="X175" s="347"/>
      <c r="Y175" s="347"/>
      <c r="Z175" s="347"/>
      <c r="AA175" s="347"/>
      <c r="AB175" s="347"/>
      <c r="AC175" s="341"/>
      <c r="AD175" s="341"/>
      <c r="AE175" s="341"/>
      <c r="AF175" s="341"/>
      <c r="AG175" s="341"/>
      <c r="AH175" s="341"/>
      <c r="AI175" s="341"/>
      <c r="AJ175" s="341"/>
      <c r="AK175" s="341"/>
      <c r="AL175" s="341"/>
      <c r="AM175" s="341"/>
      <c r="AN175" s="341"/>
      <c r="AO175" s="341"/>
      <c r="AP175" s="341"/>
      <c r="AQ175" s="341"/>
      <c r="AR175" s="341"/>
      <c r="AS175" s="341"/>
      <c r="AT175" s="341"/>
      <c r="AU175" s="341"/>
      <c r="AV175" s="341"/>
      <c r="AW175" s="341"/>
      <c r="AX175" s="341"/>
      <c r="AY175" s="341"/>
      <c r="AZ175" s="341"/>
      <c r="BA175" s="341"/>
      <c r="BB175" s="341"/>
      <c r="BC175" s="341"/>
      <c r="BD175" s="341"/>
      <c r="BE175" s="341"/>
      <c r="BF175" s="341"/>
      <c r="BG175" s="341"/>
      <c r="BH175" s="341"/>
      <c r="BI175" s="341"/>
      <c r="BJ175" s="341"/>
      <c r="BK175" s="341"/>
      <c r="BL175" s="341"/>
      <c r="BM175" s="341"/>
      <c r="BN175" s="341"/>
      <c r="BO175" s="341"/>
      <c r="BP175" s="341"/>
      <c r="BQ175" s="341"/>
      <c r="BR175" s="341"/>
      <c r="BS175" s="341"/>
      <c r="BT175" s="341"/>
      <c r="BU175" s="341"/>
      <c r="BV175" s="341"/>
      <c r="BW175" s="341"/>
      <c r="BX175" s="341"/>
      <c r="BY175" s="341"/>
      <c r="BZ175" s="341"/>
      <c r="CA175" s="341"/>
      <c r="CB175" s="341"/>
      <c r="CC175" s="341"/>
      <c r="CD175" s="341"/>
      <c r="CE175" s="341"/>
      <c r="CF175" s="341"/>
      <c r="CG175" s="341"/>
      <c r="CH175" s="341"/>
      <c r="CI175" s="341"/>
      <c r="CJ175" s="341"/>
      <c r="CK175" s="341"/>
      <c r="CL175" s="341"/>
      <c r="CM175" s="341"/>
      <c r="CN175" s="341"/>
      <c r="CO175" s="341"/>
      <c r="CP175" s="341"/>
      <c r="CQ175" s="341"/>
      <c r="CR175" s="341"/>
      <c r="CS175" s="341"/>
      <c r="CT175" s="341"/>
      <c r="CU175" s="341"/>
      <c r="CV175" s="341"/>
      <c r="CW175" s="341"/>
      <c r="CX175" s="341"/>
      <c r="CY175" s="341"/>
      <c r="CZ175" s="341"/>
      <c r="DA175" s="341"/>
      <c r="DB175" s="341"/>
      <c r="DC175" s="341"/>
      <c r="DD175" s="341"/>
      <c r="DE175" s="341"/>
      <c r="DF175" s="341"/>
      <c r="DG175" s="341"/>
      <c r="DH175" s="341"/>
      <c r="DI175" s="341"/>
      <c r="DJ175" s="341"/>
      <c r="DK175" s="341"/>
      <c r="DL175" s="341"/>
      <c r="DM175" s="341"/>
      <c r="DN175" s="341"/>
      <c r="DO175" s="341"/>
      <c r="DP175" s="341"/>
      <c r="DQ175" s="341"/>
      <c r="DR175" s="341"/>
      <c r="DS175" s="341"/>
      <c r="DT175" s="341"/>
      <c r="DU175" s="341"/>
      <c r="DV175" s="341"/>
      <c r="DW175" s="341"/>
      <c r="DX175" s="341"/>
      <c r="DY175" s="341"/>
      <c r="DZ175" s="341"/>
      <c r="EA175" s="341"/>
      <c r="EB175" s="341"/>
      <c r="EC175" s="341"/>
      <c r="ED175" s="341"/>
      <c r="EE175" s="341"/>
      <c r="EF175" s="341"/>
      <c r="EG175" s="341"/>
      <c r="EH175" s="341"/>
      <c r="EI175" s="341"/>
      <c r="EJ175" s="341"/>
      <c r="EK175" s="341"/>
      <c r="EL175" s="341"/>
      <c r="EM175" s="341"/>
      <c r="EN175" s="341"/>
      <c r="EO175" s="341"/>
      <c r="EP175" s="341"/>
      <c r="EQ175" s="341"/>
      <c r="ER175" s="341"/>
      <c r="ES175" s="341"/>
      <c r="ET175" s="341"/>
      <c r="EU175" s="341"/>
      <c r="EV175" s="341"/>
      <c r="EW175" s="341"/>
    </row>
    <row r="176" spans="1:153" s="366" customFormat="1" ht="12.75" hidden="1">
      <c r="A176" s="376"/>
      <c r="B176" s="377">
        <v>74770</v>
      </c>
      <c r="C176" s="360">
        <v>1960</v>
      </c>
      <c r="D176" s="375">
        <v>76730</v>
      </c>
      <c r="E176" s="371">
        <f t="shared" si="5"/>
        <v>45567</v>
      </c>
      <c r="F176" s="371">
        <f t="shared" si="6"/>
        <v>45597</v>
      </c>
      <c r="G176" s="347">
        <v>49</v>
      </c>
      <c r="H176" s="371">
        <f t="shared" si="7"/>
        <v>45597</v>
      </c>
      <c r="I176" s="367">
        <f t="shared" si="3"/>
        <v>45627</v>
      </c>
      <c r="J176" s="347"/>
      <c r="K176" s="347"/>
      <c r="L176" s="347"/>
      <c r="M176" s="347"/>
      <c r="N176" s="347"/>
      <c r="O176" s="347"/>
      <c r="P176" s="347"/>
      <c r="Q176" s="347"/>
      <c r="R176" s="347"/>
      <c r="S176" s="347"/>
      <c r="T176" s="347"/>
      <c r="U176" s="347"/>
      <c r="V176" s="347"/>
      <c r="W176" s="347"/>
      <c r="X176" s="347"/>
      <c r="Y176" s="347"/>
      <c r="Z176" s="347"/>
      <c r="AA176" s="347"/>
      <c r="AB176" s="347"/>
      <c r="AC176" s="341"/>
      <c r="AD176" s="341"/>
      <c r="AE176" s="341"/>
      <c r="AF176" s="341"/>
      <c r="AG176" s="341"/>
      <c r="AH176" s="341"/>
      <c r="AI176" s="341"/>
      <c r="AJ176" s="341"/>
      <c r="AK176" s="341"/>
      <c r="AL176" s="341"/>
      <c r="AM176" s="341"/>
      <c r="AN176" s="341"/>
      <c r="AO176" s="341"/>
      <c r="AP176" s="341"/>
      <c r="AQ176" s="341"/>
      <c r="AR176" s="341"/>
      <c r="AS176" s="341"/>
      <c r="AT176" s="341"/>
      <c r="AU176" s="341"/>
      <c r="AV176" s="341"/>
      <c r="AW176" s="341"/>
      <c r="AX176" s="341"/>
      <c r="AY176" s="341"/>
      <c r="AZ176" s="341"/>
      <c r="BA176" s="341"/>
      <c r="BB176" s="341"/>
      <c r="BC176" s="341"/>
      <c r="BD176" s="341"/>
      <c r="BE176" s="341"/>
      <c r="BF176" s="341"/>
      <c r="BG176" s="341"/>
      <c r="BH176" s="341"/>
      <c r="BI176" s="341"/>
      <c r="BJ176" s="341"/>
      <c r="BK176" s="341"/>
      <c r="BL176" s="341"/>
      <c r="BM176" s="341"/>
      <c r="BN176" s="341"/>
      <c r="BO176" s="341"/>
      <c r="BP176" s="341"/>
      <c r="BQ176" s="341"/>
      <c r="BR176" s="341"/>
      <c r="BS176" s="341"/>
      <c r="BT176" s="341"/>
      <c r="BU176" s="341"/>
      <c r="BV176" s="341"/>
      <c r="BW176" s="341"/>
      <c r="BX176" s="341"/>
      <c r="BY176" s="341"/>
      <c r="BZ176" s="341"/>
      <c r="CA176" s="341"/>
      <c r="CB176" s="341"/>
      <c r="CC176" s="341"/>
      <c r="CD176" s="341"/>
      <c r="CE176" s="341"/>
      <c r="CF176" s="341"/>
      <c r="CG176" s="341"/>
      <c r="CH176" s="341"/>
      <c r="CI176" s="341"/>
      <c r="CJ176" s="341"/>
      <c r="CK176" s="341"/>
      <c r="CL176" s="341"/>
      <c r="CM176" s="341"/>
      <c r="CN176" s="341"/>
      <c r="CO176" s="341"/>
      <c r="CP176" s="341"/>
      <c r="CQ176" s="341"/>
      <c r="CR176" s="341"/>
      <c r="CS176" s="341"/>
      <c r="CT176" s="341"/>
      <c r="CU176" s="341"/>
      <c r="CV176" s="341"/>
      <c r="CW176" s="341"/>
      <c r="CX176" s="341"/>
      <c r="CY176" s="341"/>
      <c r="CZ176" s="341"/>
      <c r="DA176" s="341"/>
      <c r="DB176" s="341"/>
      <c r="DC176" s="341"/>
      <c r="DD176" s="341"/>
      <c r="DE176" s="341"/>
      <c r="DF176" s="341"/>
      <c r="DG176" s="341"/>
      <c r="DH176" s="341"/>
      <c r="DI176" s="341"/>
      <c r="DJ176" s="341"/>
      <c r="DK176" s="341"/>
      <c r="DL176" s="341"/>
      <c r="DM176" s="341"/>
      <c r="DN176" s="341"/>
      <c r="DO176" s="341"/>
      <c r="DP176" s="341"/>
      <c r="DQ176" s="341"/>
      <c r="DR176" s="341"/>
      <c r="DS176" s="341"/>
      <c r="DT176" s="341"/>
      <c r="DU176" s="341"/>
      <c r="DV176" s="341"/>
      <c r="DW176" s="341"/>
      <c r="DX176" s="341"/>
      <c r="DY176" s="341"/>
      <c r="DZ176" s="341"/>
      <c r="EA176" s="341"/>
      <c r="EB176" s="341"/>
      <c r="EC176" s="341"/>
      <c r="ED176" s="341"/>
      <c r="EE176" s="341"/>
      <c r="EF176" s="341"/>
      <c r="EG176" s="341"/>
      <c r="EH176" s="341"/>
      <c r="EI176" s="341"/>
      <c r="EJ176" s="341"/>
      <c r="EK176" s="341"/>
      <c r="EL176" s="341"/>
      <c r="EM176" s="341"/>
      <c r="EN176" s="341"/>
      <c r="EO176" s="341"/>
      <c r="EP176" s="341"/>
      <c r="EQ176" s="341"/>
      <c r="ER176" s="341"/>
      <c r="ES176" s="341"/>
      <c r="ET176" s="341"/>
      <c r="EU176" s="341"/>
      <c r="EV176" s="341"/>
      <c r="EW176" s="341"/>
    </row>
    <row r="177" spans="1:153" s="366" customFormat="1" ht="12.75" hidden="1">
      <c r="A177" s="376"/>
      <c r="B177" s="377">
        <v>76730</v>
      </c>
      <c r="C177" s="360">
        <v>2090</v>
      </c>
      <c r="D177" s="375">
        <v>78820</v>
      </c>
      <c r="E177" s="371">
        <f t="shared" si="5"/>
        <v>45598</v>
      </c>
      <c r="F177" s="371">
        <f t="shared" si="6"/>
        <v>45627</v>
      </c>
      <c r="G177" s="347">
        <v>50</v>
      </c>
      <c r="H177" s="371">
        <f t="shared" si="7"/>
        <v>45627</v>
      </c>
      <c r="I177" s="367">
        <f t="shared" si="3"/>
        <v>45658</v>
      </c>
      <c r="J177" s="347"/>
      <c r="K177" s="347"/>
      <c r="L177" s="347"/>
      <c r="M177" s="347"/>
      <c r="N177" s="347"/>
      <c r="O177" s="347"/>
      <c r="P177" s="347"/>
      <c r="Q177" s="347"/>
      <c r="R177" s="347"/>
      <c r="S177" s="347"/>
      <c r="T177" s="347"/>
      <c r="U177" s="347"/>
      <c r="V177" s="347"/>
      <c r="W177" s="347"/>
      <c r="X177" s="347"/>
      <c r="Y177" s="347"/>
      <c r="Z177" s="347"/>
      <c r="AA177" s="347"/>
      <c r="AB177" s="347"/>
      <c r="AC177" s="341"/>
      <c r="AD177" s="341"/>
      <c r="AE177" s="341"/>
      <c r="AF177" s="341"/>
      <c r="AG177" s="341"/>
      <c r="AH177" s="341"/>
      <c r="AI177" s="341"/>
      <c r="AJ177" s="341"/>
      <c r="AK177" s="341"/>
      <c r="AL177" s="341"/>
      <c r="AM177" s="341"/>
      <c r="AN177" s="341"/>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1"/>
      <c r="BP177" s="341"/>
      <c r="BQ177" s="341"/>
      <c r="BR177" s="341"/>
      <c r="BS177" s="341"/>
      <c r="BT177" s="341"/>
      <c r="BU177" s="341"/>
      <c r="BV177" s="341"/>
      <c r="BW177" s="341"/>
      <c r="BX177" s="341"/>
      <c r="BY177" s="341"/>
      <c r="BZ177" s="341"/>
      <c r="CA177" s="341"/>
      <c r="CB177" s="341"/>
      <c r="CC177" s="341"/>
      <c r="CD177" s="341"/>
      <c r="CE177" s="341"/>
      <c r="CF177" s="341"/>
      <c r="CG177" s="341"/>
      <c r="CH177" s="341"/>
      <c r="CI177" s="341"/>
      <c r="CJ177" s="341"/>
      <c r="CK177" s="341"/>
      <c r="CL177" s="341"/>
      <c r="CM177" s="341"/>
      <c r="CN177" s="341"/>
      <c r="CO177" s="341"/>
      <c r="CP177" s="341"/>
      <c r="CQ177" s="341"/>
      <c r="CR177" s="341"/>
      <c r="CS177" s="341"/>
      <c r="CT177" s="341"/>
      <c r="CU177" s="341"/>
      <c r="CV177" s="341"/>
      <c r="CW177" s="341"/>
      <c r="CX177" s="341"/>
      <c r="CY177" s="341"/>
      <c r="CZ177" s="341"/>
      <c r="DA177" s="341"/>
      <c r="DB177" s="341"/>
      <c r="DC177" s="341"/>
      <c r="DD177" s="341"/>
      <c r="DE177" s="341"/>
      <c r="DF177" s="341"/>
      <c r="DG177" s="341"/>
      <c r="DH177" s="341"/>
      <c r="DI177" s="341"/>
      <c r="DJ177" s="341"/>
      <c r="DK177" s="341"/>
      <c r="DL177" s="341"/>
      <c r="DM177" s="341"/>
      <c r="DN177" s="341"/>
      <c r="DO177" s="341"/>
      <c r="DP177" s="341"/>
      <c r="DQ177" s="341"/>
      <c r="DR177" s="341"/>
      <c r="DS177" s="341"/>
      <c r="DT177" s="341"/>
      <c r="DU177" s="341"/>
      <c r="DV177" s="341"/>
      <c r="DW177" s="341"/>
      <c r="DX177" s="341"/>
      <c r="DY177" s="341"/>
      <c r="DZ177" s="341"/>
      <c r="EA177" s="341"/>
      <c r="EB177" s="341"/>
      <c r="EC177" s="341"/>
      <c r="ED177" s="341"/>
      <c r="EE177" s="341"/>
      <c r="EF177" s="341"/>
      <c r="EG177" s="341"/>
      <c r="EH177" s="341"/>
      <c r="EI177" s="341"/>
      <c r="EJ177" s="341"/>
      <c r="EK177" s="341"/>
      <c r="EL177" s="341"/>
      <c r="EM177" s="341"/>
      <c r="EN177" s="341"/>
      <c r="EO177" s="341"/>
      <c r="EP177" s="341"/>
      <c r="EQ177" s="341"/>
      <c r="ER177" s="341"/>
      <c r="ES177" s="341"/>
      <c r="ET177" s="341"/>
      <c r="EU177" s="341"/>
      <c r="EV177" s="341"/>
      <c r="EW177" s="341"/>
    </row>
    <row r="178" spans="1:153" s="366" customFormat="1" ht="12.75" hidden="1">
      <c r="A178" s="376"/>
      <c r="B178" s="377">
        <v>78820</v>
      </c>
      <c r="C178" s="360">
        <v>2090</v>
      </c>
      <c r="D178" s="375">
        <v>80910</v>
      </c>
      <c r="E178" s="371">
        <f t="shared" si="5"/>
        <v>45628</v>
      </c>
      <c r="F178" s="371">
        <f t="shared" si="6"/>
        <v>45658</v>
      </c>
      <c r="G178" s="347">
        <v>51</v>
      </c>
      <c r="H178" s="371">
        <f t="shared" si="7"/>
        <v>45658</v>
      </c>
      <c r="I178" s="367">
        <f t="shared" si="3"/>
        <v>45689</v>
      </c>
      <c r="J178" s="347"/>
      <c r="K178" s="347"/>
      <c r="L178" s="347"/>
      <c r="M178" s="347"/>
      <c r="N178" s="347"/>
      <c r="O178" s="347"/>
      <c r="P178" s="347"/>
      <c r="Q178" s="347"/>
      <c r="R178" s="347"/>
      <c r="S178" s="347"/>
      <c r="T178" s="347"/>
      <c r="U178" s="347"/>
      <c r="V178" s="347"/>
      <c r="W178" s="347"/>
      <c r="X178" s="347"/>
      <c r="Y178" s="347"/>
      <c r="Z178" s="347"/>
      <c r="AA178" s="347"/>
      <c r="AB178" s="347"/>
      <c r="AC178" s="341"/>
      <c r="AD178" s="341"/>
      <c r="AE178" s="341"/>
      <c r="AF178" s="341"/>
      <c r="AG178" s="341"/>
      <c r="AH178" s="341"/>
      <c r="AI178" s="341"/>
      <c r="AJ178" s="341"/>
      <c r="AK178" s="341"/>
      <c r="AL178" s="341"/>
      <c r="AM178" s="341"/>
      <c r="AN178" s="341"/>
      <c r="AO178" s="341"/>
      <c r="AP178" s="341"/>
      <c r="AQ178" s="341"/>
      <c r="AR178" s="341"/>
      <c r="AS178" s="341"/>
      <c r="AT178" s="341"/>
      <c r="AU178" s="341"/>
      <c r="AV178" s="341"/>
      <c r="AW178" s="341"/>
      <c r="AX178" s="341"/>
      <c r="AY178" s="341"/>
      <c r="AZ178" s="341"/>
      <c r="BA178" s="341"/>
      <c r="BB178" s="341"/>
      <c r="BC178" s="341"/>
      <c r="BD178" s="341"/>
      <c r="BE178" s="341"/>
      <c r="BF178" s="341"/>
      <c r="BG178" s="341"/>
      <c r="BH178" s="341"/>
      <c r="BI178" s="341"/>
      <c r="BJ178" s="341"/>
      <c r="BK178" s="341"/>
      <c r="BL178" s="341"/>
      <c r="BM178" s="341"/>
      <c r="BN178" s="341"/>
      <c r="BO178" s="341"/>
      <c r="BP178" s="341"/>
      <c r="BQ178" s="341"/>
      <c r="BR178" s="341"/>
      <c r="BS178" s="341"/>
      <c r="BT178" s="341"/>
      <c r="BU178" s="341"/>
      <c r="BV178" s="341"/>
      <c r="BW178" s="341"/>
      <c r="BX178" s="341"/>
      <c r="BY178" s="341"/>
      <c r="BZ178" s="341"/>
      <c r="CA178" s="341"/>
      <c r="CB178" s="341"/>
      <c r="CC178" s="341"/>
      <c r="CD178" s="341"/>
      <c r="CE178" s="341"/>
      <c r="CF178" s="341"/>
      <c r="CG178" s="341"/>
      <c r="CH178" s="341"/>
      <c r="CI178" s="341"/>
      <c r="CJ178" s="341"/>
      <c r="CK178" s="341"/>
      <c r="CL178" s="341"/>
      <c r="CM178" s="341"/>
      <c r="CN178" s="341"/>
      <c r="CO178" s="341"/>
      <c r="CP178" s="341"/>
      <c r="CQ178" s="341"/>
      <c r="CR178" s="341"/>
      <c r="CS178" s="341"/>
      <c r="CT178" s="341"/>
      <c r="CU178" s="341"/>
      <c r="CV178" s="341"/>
      <c r="CW178" s="341"/>
      <c r="CX178" s="341"/>
      <c r="CY178" s="341"/>
      <c r="CZ178" s="341"/>
      <c r="DA178" s="341"/>
      <c r="DB178" s="341"/>
      <c r="DC178" s="341"/>
      <c r="DD178" s="341"/>
      <c r="DE178" s="341"/>
      <c r="DF178" s="341"/>
      <c r="DG178" s="341"/>
      <c r="DH178" s="341"/>
      <c r="DI178" s="341"/>
      <c r="DJ178" s="341"/>
      <c r="DK178" s="341"/>
      <c r="DL178" s="341"/>
      <c r="DM178" s="341"/>
      <c r="DN178" s="341"/>
      <c r="DO178" s="341"/>
      <c r="DP178" s="341"/>
      <c r="DQ178" s="341"/>
      <c r="DR178" s="341"/>
      <c r="DS178" s="341"/>
      <c r="DT178" s="341"/>
      <c r="DU178" s="341"/>
      <c r="DV178" s="341"/>
      <c r="DW178" s="341"/>
      <c r="DX178" s="341"/>
      <c r="DY178" s="341"/>
      <c r="DZ178" s="341"/>
      <c r="EA178" s="341"/>
      <c r="EB178" s="341"/>
      <c r="EC178" s="341"/>
      <c r="ED178" s="341"/>
      <c r="EE178" s="341"/>
      <c r="EF178" s="341"/>
      <c r="EG178" s="341"/>
      <c r="EH178" s="341"/>
      <c r="EI178" s="341"/>
      <c r="EJ178" s="341"/>
      <c r="EK178" s="341"/>
      <c r="EL178" s="341"/>
      <c r="EM178" s="341"/>
      <c r="EN178" s="341"/>
      <c r="EO178" s="341"/>
      <c r="EP178" s="341"/>
      <c r="EQ178" s="341"/>
      <c r="ER178" s="341"/>
      <c r="ES178" s="341"/>
      <c r="ET178" s="341"/>
      <c r="EU178" s="341"/>
      <c r="EV178" s="341"/>
      <c r="EW178" s="341"/>
    </row>
    <row r="179" spans="1:153" s="366" customFormat="1" ht="12.75" hidden="1">
      <c r="A179" s="376"/>
      <c r="B179" s="377">
        <v>80910</v>
      </c>
      <c r="C179" s="360">
        <v>2090</v>
      </c>
      <c r="D179" s="375">
        <v>83000</v>
      </c>
      <c r="E179" s="371">
        <f t="shared" si="5"/>
        <v>45659</v>
      </c>
      <c r="F179" s="371">
        <f t="shared" si="6"/>
        <v>45689</v>
      </c>
      <c r="G179" s="347">
        <v>52</v>
      </c>
      <c r="H179" s="371">
        <f t="shared" si="7"/>
        <v>45689</v>
      </c>
      <c r="I179" s="367">
        <f t="shared" si="3"/>
        <v>45717</v>
      </c>
      <c r="J179" s="347"/>
      <c r="K179" s="347"/>
      <c r="L179" s="347"/>
      <c r="M179" s="347"/>
      <c r="N179" s="347"/>
      <c r="O179" s="347"/>
      <c r="P179" s="347"/>
      <c r="Q179" s="347"/>
      <c r="R179" s="347"/>
      <c r="S179" s="347"/>
      <c r="T179" s="347"/>
      <c r="U179" s="347"/>
      <c r="V179" s="347"/>
      <c r="W179" s="347"/>
      <c r="X179" s="347"/>
      <c r="Y179" s="347"/>
      <c r="Z179" s="347"/>
      <c r="AA179" s="347"/>
      <c r="AB179" s="347"/>
      <c r="AC179" s="341"/>
      <c r="AD179" s="341"/>
      <c r="AE179" s="341"/>
      <c r="AF179" s="341"/>
      <c r="AG179" s="341"/>
      <c r="AH179" s="341"/>
      <c r="AI179" s="341"/>
      <c r="AJ179" s="341"/>
      <c r="AK179" s="341"/>
      <c r="AL179" s="341"/>
      <c r="AM179" s="341"/>
      <c r="AN179" s="341"/>
      <c r="AO179" s="341"/>
      <c r="AP179" s="341"/>
      <c r="AQ179" s="341"/>
      <c r="AR179" s="341"/>
      <c r="AS179" s="341"/>
      <c r="AT179" s="341"/>
      <c r="AU179" s="341"/>
      <c r="AV179" s="341"/>
      <c r="AW179" s="341"/>
      <c r="AX179" s="341"/>
      <c r="AY179" s="341"/>
      <c r="AZ179" s="341"/>
      <c r="BA179" s="341"/>
      <c r="BB179" s="341"/>
      <c r="BC179" s="341"/>
      <c r="BD179" s="341"/>
      <c r="BE179" s="341"/>
      <c r="BF179" s="341"/>
      <c r="BG179" s="341"/>
      <c r="BH179" s="341"/>
      <c r="BI179" s="341"/>
      <c r="BJ179" s="341"/>
      <c r="BK179" s="341"/>
      <c r="BL179" s="341"/>
      <c r="BM179" s="341"/>
      <c r="BN179" s="341"/>
      <c r="BO179" s="341"/>
      <c r="BP179" s="341"/>
      <c r="BQ179" s="341"/>
      <c r="BR179" s="341"/>
      <c r="BS179" s="341"/>
      <c r="BT179" s="341"/>
      <c r="BU179" s="341"/>
      <c r="BV179" s="341"/>
      <c r="BW179" s="341"/>
      <c r="BX179" s="341"/>
      <c r="BY179" s="341"/>
      <c r="BZ179" s="341"/>
      <c r="CA179" s="341"/>
      <c r="CB179" s="341"/>
      <c r="CC179" s="341"/>
      <c r="CD179" s="341"/>
      <c r="CE179" s="341"/>
      <c r="CF179" s="341"/>
      <c r="CG179" s="341"/>
      <c r="CH179" s="341"/>
      <c r="CI179" s="341"/>
      <c r="CJ179" s="341"/>
      <c r="CK179" s="341"/>
      <c r="CL179" s="341"/>
      <c r="CM179" s="341"/>
      <c r="CN179" s="341"/>
      <c r="CO179" s="341"/>
      <c r="CP179" s="341"/>
      <c r="CQ179" s="341"/>
      <c r="CR179" s="341"/>
      <c r="CS179" s="341"/>
      <c r="CT179" s="341"/>
      <c r="CU179" s="341"/>
      <c r="CV179" s="341"/>
      <c r="CW179" s="341"/>
      <c r="CX179" s="341"/>
      <c r="CY179" s="341"/>
      <c r="CZ179" s="341"/>
      <c r="DA179" s="341"/>
      <c r="DB179" s="341"/>
      <c r="DC179" s="341"/>
      <c r="DD179" s="341"/>
      <c r="DE179" s="341"/>
      <c r="DF179" s="341"/>
      <c r="DG179" s="341"/>
      <c r="DH179" s="341"/>
      <c r="DI179" s="341"/>
      <c r="DJ179" s="341"/>
      <c r="DK179" s="341"/>
      <c r="DL179" s="341"/>
      <c r="DM179" s="341"/>
      <c r="DN179" s="341"/>
      <c r="DO179" s="341"/>
      <c r="DP179" s="341"/>
      <c r="DQ179" s="341"/>
      <c r="DR179" s="341"/>
      <c r="DS179" s="341"/>
      <c r="DT179" s="341"/>
      <c r="DU179" s="341"/>
      <c r="DV179" s="341"/>
      <c r="DW179" s="341"/>
      <c r="DX179" s="341"/>
      <c r="DY179" s="341"/>
      <c r="DZ179" s="341"/>
      <c r="EA179" s="341"/>
      <c r="EB179" s="341"/>
      <c r="EC179" s="341"/>
      <c r="ED179" s="341"/>
      <c r="EE179" s="341"/>
      <c r="EF179" s="341"/>
      <c r="EG179" s="341"/>
      <c r="EH179" s="341"/>
      <c r="EI179" s="341"/>
      <c r="EJ179" s="341"/>
      <c r="EK179" s="341"/>
      <c r="EL179" s="341"/>
      <c r="EM179" s="341"/>
      <c r="EN179" s="341"/>
      <c r="EO179" s="341"/>
      <c r="EP179" s="341"/>
      <c r="EQ179" s="341"/>
      <c r="ER179" s="341"/>
      <c r="ES179" s="341"/>
      <c r="ET179" s="341"/>
      <c r="EU179" s="341"/>
      <c r="EV179" s="341"/>
      <c r="EW179" s="341"/>
    </row>
    <row r="180" spans="1:153" s="366" customFormat="1" ht="12.75" hidden="1">
      <c r="A180" s="376"/>
      <c r="B180" s="377">
        <v>83000</v>
      </c>
      <c r="C180" s="360">
        <v>2240</v>
      </c>
      <c r="D180" s="375">
        <v>85240</v>
      </c>
      <c r="E180" s="371">
        <f t="shared" si="5"/>
        <v>45690</v>
      </c>
      <c r="F180" s="371">
        <f t="shared" si="6"/>
        <v>45717</v>
      </c>
      <c r="G180" s="347">
        <v>53</v>
      </c>
      <c r="H180" s="371">
        <f t="shared" si="7"/>
        <v>45717</v>
      </c>
      <c r="I180" s="367">
        <f t="shared" si="3"/>
        <v>45748</v>
      </c>
      <c r="J180" s="347"/>
      <c r="K180" s="347"/>
      <c r="L180" s="347"/>
      <c r="M180" s="347"/>
      <c r="N180" s="347"/>
      <c r="O180" s="347"/>
      <c r="P180" s="347"/>
      <c r="Q180" s="347"/>
      <c r="R180" s="347"/>
      <c r="S180" s="347"/>
      <c r="T180" s="347"/>
      <c r="U180" s="347"/>
      <c r="V180" s="347"/>
      <c r="W180" s="347"/>
      <c r="X180" s="347"/>
      <c r="Y180" s="347"/>
      <c r="Z180" s="347"/>
      <c r="AA180" s="347"/>
      <c r="AB180" s="347"/>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1"/>
      <c r="AY180" s="341"/>
      <c r="AZ180" s="341"/>
      <c r="BA180" s="341"/>
      <c r="BB180" s="341"/>
      <c r="BC180" s="341"/>
      <c r="BD180" s="341"/>
      <c r="BE180" s="341"/>
      <c r="BF180" s="341"/>
      <c r="BG180" s="341"/>
      <c r="BH180" s="341"/>
      <c r="BI180" s="341"/>
      <c r="BJ180" s="341"/>
      <c r="BK180" s="341"/>
      <c r="BL180" s="341"/>
      <c r="BM180" s="341"/>
      <c r="BN180" s="341"/>
      <c r="BO180" s="341"/>
      <c r="BP180" s="341"/>
      <c r="BQ180" s="341"/>
      <c r="BR180" s="341"/>
      <c r="BS180" s="341"/>
      <c r="BT180" s="341"/>
      <c r="BU180" s="341"/>
      <c r="BV180" s="341"/>
      <c r="BW180" s="341"/>
      <c r="BX180" s="341"/>
      <c r="BY180" s="341"/>
      <c r="BZ180" s="341"/>
      <c r="CA180" s="341"/>
      <c r="CB180" s="341"/>
      <c r="CC180" s="341"/>
      <c r="CD180" s="341"/>
      <c r="CE180" s="341"/>
      <c r="CF180" s="341"/>
      <c r="CG180" s="341"/>
      <c r="CH180" s="341"/>
      <c r="CI180" s="341"/>
      <c r="CJ180" s="341"/>
      <c r="CK180" s="341"/>
      <c r="CL180" s="341"/>
      <c r="CM180" s="341"/>
      <c r="CN180" s="341"/>
      <c r="CO180" s="341"/>
      <c r="CP180" s="341"/>
      <c r="CQ180" s="341"/>
      <c r="CR180" s="341"/>
      <c r="CS180" s="341"/>
      <c r="CT180" s="341"/>
      <c r="CU180" s="341"/>
      <c r="CV180" s="341"/>
      <c r="CW180" s="341"/>
      <c r="CX180" s="341"/>
      <c r="CY180" s="341"/>
      <c r="CZ180" s="341"/>
      <c r="DA180" s="341"/>
      <c r="DB180" s="341"/>
      <c r="DC180" s="341"/>
      <c r="DD180" s="341"/>
      <c r="DE180" s="341"/>
      <c r="DF180" s="341"/>
      <c r="DG180" s="341"/>
      <c r="DH180" s="341"/>
      <c r="DI180" s="341"/>
      <c r="DJ180" s="341"/>
      <c r="DK180" s="341"/>
      <c r="DL180" s="341"/>
      <c r="DM180" s="341"/>
      <c r="DN180" s="341"/>
      <c r="DO180" s="341"/>
      <c r="DP180" s="341"/>
      <c r="DQ180" s="341"/>
      <c r="DR180" s="341"/>
      <c r="DS180" s="341"/>
      <c r="DT180" s="341"/>
      <c r="DU180" s="341"/>
      <c r="DV180" s="341"/>
      <c r="DW180" s="341"/>
      <c r="DX180" s="341"/>
      <c r="DY180" s="341"/>
      <c r="DZ180" s="341"/>
      <c r="EA180" s="341"/>
      <c r="EB180" s="341"/>
      <c r="EC180" s="341"/>
      <c r="ED180" s="341"/>
      <c r="EE180" s="341"/>
      <c r="EF180" s="341"/>
      <c r="EG180" s="341"/>
      <c r="EH180" s="341"/>
      <c r="EI180" s="341"/>
      <c r="EJ180" s="341"/>
      <c r="EK180" s="341"/>
      <c r="EL180" s="341"/>
      <c r="EM180" s="341"/>
      <c r="EN180" s="341"/>
      <c r="EO180" s="341"/>
      <c r="EP180" s="341"/>
      <c r="EQ180" s="341"/>
      <c r="ER180" s="341"/>
      <c r="ES180" s="341"/>
      <c r="ET180" s="341"/>
      <c r="EU180" s="341"/>
      <c r="EV180" s="341"/>
      <c r="EW180" s="341"/>
    </row>
    <row r="181" spans="1:153" s="366" customFormat="1" ht="12.75" hidden="1">
      <c r="A181" s="376"/>
      <c r="B181" s="377">
        <v>85240</v>
      </c>
      <c r="C181" s="360">
        <v>2240</v>
      </c>
      <c r="D181" s="375">
        <v>87480</v>
      </c>
      <c r="E181" s="371">
        <f t="shared" si="5"/>
        <v>45718</v>
      </c>
      <c r="F181" s="371">
        <f t="shared" si="6"/>
        <v>45748</v>
      </c>
      <c r="G181" s="347">
        <v>54</v>
      </c>
      <c r="H181" s="371">
        <f t="shared" si="7"/>
        <v>45748</v>
      </c>
      <c r="I181" s="367">
        <f t="shared" si="3"/>
        <v>45778</v>
      </c>
      <c r="J181" s="347"/>
      <c r="K181" s="347"/>
      <c r="L181" s="347"/>
      <c r="M181" s="347"/>
      <c r="N181" s="347"/>
      <c r="O181" s="347"/>
      <c r="P181" s="347"/>
      <c r="Q181" s="347"/>
      <c r="R181" s="347"/>
      <c r="S181" s="347"/>
      <c r="T181" s="347"/>
      <c r="U181" s="347"/>
      <c r="V181" s="347"/>
      <c r="W181" s="347"/>
      <c r="X181" s="347"/>
      <c r="Y181" s="347"/>
      <c r="Z181" s="347"/>
      <c r="AA181" s="347"/>
      <c r="AB181" s="347"/>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1"/>
      <c r="AY181" s="341"/>
      <c r="AZ181" s="341"/>
      <c r="BA181" s="341"/>
      <c r="BB181" s="341"/>
      <c r="BC181" s="341"/>
      <c r="BD181" s="341"/>
      <c r="BE181" s="341"/>
      <c r="BF181" s="341"/>
      <c r="BG181" s="341"/>
      <c r="BH181" s="341"/>
      <c r="BI181" s="341"/>
      <c r="BJ181" s="341"/>
      <c r="BK181" s="341"/>
      <c r="BL181" s="341"/>
      <c r="BM181" s="341"/>
      <c r="BN181" s="341"/>
      <c r="BO181" s="341"/>
      <c r="BP181" s="341"/>
      <c r="BQ181" s="341"/>
      <c r="BR181" s="341"/>
      <c r="BS181" s="341"/>
      <c r="BT181" s="341"/>
      <c r="BU181" s="341"/>
      <c r="BV181" s="341"/>
      <c r="BW181" s="341"/>
      <c r="BX181" s="341"/>
      <c r="BY181" s="341"/>
      <c r="BZ181" s="341"/>
      <c r="CA181" s="341"/>
      <c r="CB181" s="341"/>
      <c r="CC181" s="341"/>
      <c r="CD181" s="341"/>
      <c r="CE181" s="341"/>
      <c r="CF181" s="341"/>
      <c r="CG181" s="341"/>
      <c r="CH181" s="341"/>
      <c r="CI181" s="341"/>
      <c r="CJ181" s="341"/>
      <c r="CK181" s="341"/>
      <c r="CL181" s="341"/>
      <c r="CM181" s="341"/>
      <c r="CN181" s="341"/>
      <c r="CO181" s="341"/>
      <c r="CP181" s="341"/>
      <c r="CQ181" s="341"/>
      <c r="CR181" s="341"/>
      <c r="CS181" s="341"/>
      <c r="CT181" s="341"/>
      <c r="CU181" s="341"/>
      <c r="CV181" s="341"/>
      <c r="CW181" s="341"/>
      <c r="CX181" s="341"/>
      <c r="CY181" s="341"/>
      <c r="CZ181" s="341"/>
      <c r="DA181" s="341"/>
      <c r="DB181" s="341"/>
      <c r="DC181" s="341"/>
      <c r="DD181" s="341"/>
      <c r="DE181" s="341"/>
      <c r="DF181" s="341"/>
      <c r="DG181" s="341"/>
      <c r="DH181" s="341"/>
      <c r="DI181" s="341"/>
      <c r="DJ181" s="341"/>
      <c r="DK181" s="341"/>
      <c r="DL181" s="341"/>
      <c r="DM181" s="341"/>
      <c r="DN181" s="341"/>
      <c r="DO181" s="341"/>
      <c r="DP181" s="341"/>
      <c r="DQ181" s="341"/>
      <c r="DR181" s="341"/>
      <c r="DS181" s="341"/>
      <c r="DT181" s="341"/>
      <c r="DU181" s="341"/>
      <c r="DV181" s="341"/>
      <c r="DW181" s="341"/>
      <c r="DX181" s="341"/>
      <c r="DY181" s="341"/>
      <c r="DZ181" s="341"/>
      <c r="EA181" s="341"/>
      <c r="EB181" s="341"/>
      <c r="EC181" s="341"/>
      <c r="ED181" s="341"/>
      <c r="EE181" s="341"/>
      <c r="EF181" s="341"/>
      <c r="EG181" s="341"/>
      <c r="EH181" s="341"/>
      <c r="EI181" s="341"/>
      <c r="EJ181" s="341"/>
      <c r="EK181" s="341"/>
      <c r="EL181" s="341"/>
      <c r="EM181" s="341"/>
      <c r="EN181" s="341"/>
      <c r="EO181" s="341"/>
      <c r="EP181" s="341"/>
      <c r="EQ181" s="341"/>
      <c r="ER181" s="341"/>
      <c r="ES181" s="341"/>
      <c r="ET181" s="341"/>
      <c r="EU181" s="341"/>
      <c r="EV181" s="341"/>
      <c r="EW181" s="341"/>
    </row>
    <row r="182" spans="1:153" s="366" customFormat="1" ht="12.75" hidden="1">
      <c r="A182" s="376"/>
      <c r="B182" s="377">
        <v>87480</v>
      </c>
      <c r="C182" s="360">
        <v>2240</v>
      </c>
      <c r="D182" s="375">
        <v>89720</v>
      </c>
      <c r="E182" s="371">
        <f t="shared" si="5"/>
        <v>45749</v>
      </c>
      <c r="F182" s="371">
        <f t="shared" si="6"/>
        <v>45778</v>
      </c>
      <c r="G182" s="347">
        <v>55</v>
      </c>
      <c r="H182" s="371">
        <f t="shared" si="7"/>
        <v>45778</v>
      </c>
      <c r="I182" s="367">
        <f t="shared" si="3"/>
        <v>45809</v>
      </c>
      <c r="J182" s="347"/>
      <c r="K182" s="347"/>
      <c r="L182" s="347"/>
      <c r="M182" s="347"/>
      <c r="N182" s="347"/>
      <c r="O182" s="347"/>
      <c r="P182" s="347"/>
      <c r="Q182" s="347"/>
      <c r="R182" s="347"/>
      <c r="S182" s="347"/>
      <c r="T182" s="347"/>
      <c r="U182" s="347"/>
      <c r="V182" s="347"/>
      <c r="W182" s="347"/>
      <c r="X182" s="347"/>
      <c r="Y182" s="347"/>
      <c r="Z182" s="347"/>
      <c r="AA182" s="347"/>
      <c r="AB182" s="347"/>
      <c r="AC182" s="341"/>
      <c r="AD182" s="341"/>
      <c r="AE182" s="341"/>
      <c r="AF182" s="341"/>
      <c r="AG182" s="341"/>
      <c r="AH182" s="341"/>
      <c r="AI182" s="341"/>
      <c r="AJ182" s="341"/>
      <c r="AK182" s="341"/>
      <c r="AL182" s="341"/>
      <c r="AM182" s="341"/>
      <c r="AN182" s="341"/>
      <c r="AO182" s="341"/>
      <c r="AP182" s="341"/>
      <c r="AQ182" s="341"/>
      <c r="AR182" s="341"/>
      <c r="AS182" s="341"/>
      <c r="AT182" s="341"/>
      <c r="AU182" s="341"/>
      <c r="AV182" s="341"/>
      <c r="AW182" s="341"/>
      <c r="AX182" s="341"/>
      <c r="AY182" s="341"/>
      <c r="AZ182" s="341"/>
      <c r="BA182" s="341"/>
      <c r="BB182" s="341"/>
      <c r="BC182" s="341"/>
      <c r="BD182" s="341"/>
      <c r="BE182" s="341"/>
      <c r="BF182" s="341"/>
      <c r="BG182" s="341"/>
      <c r="BH182" s="341"/>
      <c r="BI182" s="341"/>
      <c r="BJ182" s="341"/>
      <c r="BK182" s="341"/>
      <c r="BL182" s="341"/>
      <c r="BM182" s="341"/>
      <c r="BN182" s="341"/>
      <c r="BO182" s="341"/>
      <c r="BP182" s="341"/>
      <c r="BQ182" s="341"/>
      <c r="BR182" s="341"/>
      <c r="BS182" s="341"/>
      <c r="BT182" s="341"/>
      <c r="BU182" s="341"/>
      <c r="BV182" s="341"/>
      <c r="BW182" s="341"/>
      <c r="BX182" s="341"/>
      <c r="BY182" s="341"/>
      <c r="BZ182" s="341"/>
      <c r="CA182" s="341"/>
      <c r="CB182" s="341"/>
      <c r="CC182" s="341"/>
      <c r="CD182" s="341"/>
      <c r="CE182" s="341"/>
      <c r="CF182" s="341"/>
      <c r="CG182" s="341"/>
      <c r="CH182" s="341"/>
      <c r="CI182" s="341"/>
      <c r="CJ182" s="341"/>
      <c r="CK182" s="341"/>
      <c r="CL182" s="341"/>
      <c r="CM182" s="341"/>
      <c r="CN182" s="341"/>
      <c r="CO182" s="341"/>
      <c r="CP182" s="341"/>
      <c r="CQ182" s="341"/>
      <c r="CR182" s="341"/>
      <c r="CS182" s="341"/>
      <c r="CT182" s="341"/>
      <c r="CU182" s="341"/>
      <c r="CV182" s="341"/>
      <c r="CW182" s="341"/>
      <c r="CX182" s="341"/>
      <c r="CY182" s="341"/>
      <c r="CZ182" s="341"/>
      <c r="DA182" s="341"/>
      <c r="DB182" s="341"/>
      <c r="DC182" s="341"/>
      <c r="DD182" s="341"/>
      <c r="DE182" s="341"/>
      <c r="DF182" s="341"/>
      <c r="DG182" s="341"/>
      <c r="DH182" s="341"/>
      <c r="DI182" s="341"/>
      <c r="DJ182" s="341"/>
      <c r="DK182" s="341"/>
      <c r="DL182" s="341"/>
      <c r="DM182" s="341"/>
      <c r="DN182" s="341"/>
      <c r="DO182" s="341"/>
      <c r="DP182" s="341"/>
      <c r="DQ182" s="341"/>
      <c r="DR182" s="341"/>
      <c r="DS182" s="341"/>
      <c r="DT182" s="341"/>
      <c r="DU182" s="341"/>
      <c r="DV182" s="341"/>
      <c r="DW182" s="341"/>
      <c r="DX182" s="341"/>
      <c r="DY182" s="341"/>
      <c r="DZ182" s="341"/>
      <c r="EA182" s="341"/>
      <c r="EB182" s="341"/>
      <c r="EC182" s="341"/>
      <c r="ED182" s="341"/>
      <c r="EE182" s="341"/>
      <c r="EF182" s="341"/>
      <c r="EG182" s="341"/>
      <c r="EH182" s="341"/>
      <c r="EI182" s="341"/>
      <c r="EJ182" s="341"/>
      <c r="EK182" s="341"/>
      <c r="EL182" s="341"/>
      <c r="EM182" s="341"/>
      <c r="EN182" s="341"/>
      <c r="EO182" s="341"/>
      <c r="EP182" s="341"/>
      <c r="EQ182" s="341"/>
      <c r="ER182" s="341"/>
      <c r="ES182" s="341"/>
      <c r="ET182" s="341"/>
      <c r="EU182" s="341"/>
      <c r="EV182" s="341"/>
      <c r="EW182" s="341"/>
    </row>
    <row r="183" spans="1:153" s="366" customFormat="1" ht="12.75" hidden="1">
      <c r="A183" s="376"/>
      <c r="B183" s="377">
        <v>89720</v>
      </c>
      <c r="C183" s="360">
        <v>2390</v>
      </c>
      <c r="D183" s="375">
        <v>92110</v>
      </c>
      <c r="E183" s="371">
        <f t="shared" si="5"/>
        <v>45779</v>
      </c>
      <c r="F183" s="371">
        <f t="shared" si="6"/>
        <v>45809</v>
      </c>
      <c r="G183" s="347">
        <v>56</v>
      </c>
      <c r="H183" s="371">
        <f t="shared" si="7"/>
        <v>45809</v>
      </c>
      <c r="I183" s="367">
        <f t="shared" si="3"/>
        <v>45839</v>
      </c>
      <c r="J183" s="347"/>
      <c r="K183" s="347"/>
      <c r="L183" s="347"/>
      <c r="M183" s="347"/>
      <c r="N183" s="347"/>
      <c r="O183" s="347"/>
      <c r="P183" s="347"/>
      <c r="Q183" s="347"/>
      <c r="R183" s="347"/>
      <c r="S183" s="347"/>
      <c r="T183" s="347"/>
      <c r="U183" s="347"/>
      <c r="V183" s="347"/>
      <c r="W183" s="347"/>
      <c r="X183" s="347"/>
      <c r="Y183" s="347"/>
      <c r="Z183" s="347"/>
      <c r="AA183" s="347"/>
      <c r="AB183" s="347"/>
      <c r="AC183" s="341"/>
      <c r="AD183" s="341"/>
      <c r="AE183" s="341"/>
      <c r="AF183" s="341"/>
      <c r="AG183" s="341"/>
      <c r="AH183" s="341"/>
      <c r="AI183" s="341"/>
      <c r="AJ183" s="341"/>
      <c r="AK183" s="341"/>
      <c r="AL183" s="341"/>
      <c r="AM183" s="341"/>
      <c r="AN183" s="341"/>
      <c r="AO183" s="341"/>
      <c r="AP183" s="341"/>
      <c r="AQ183" s="341"/>
      <c r="AR183" s="341"/>
      <c r="AS183" s="341"/>
      <c r="AT183" s="341"/>
      <c r="AU183" s="341"/>
      <c r="AV183" s="341"/>
      <c r="AW183" s="341"/>
      <c r="AX183" s="341"/>
      <c r="AY183" s="341"/>
      <c r="AZ183" s="341"/>
      <c r="BA183" s="341"/>
      <c r="BB183" s="341"/>
      <c r="BC183" s="341"/>
      <c r="BD183" s="341"/>
      <c r="BE183" s="341"/>
      <c r="BF183" s="341"/>
      <c r="BG183" s="341"/>
      <c r="BH183" s="341"/>
      <c r="BI183" s="341"/>
      <c r="BJ183" s="341"/>
      <c r="BK183" s="341"/>
      <c r="BL183" s="341"/>
      <c r="BM183" s="341"/>
      <c r="BN183" s="341"/>
      <c r="BO183" s="341"/>
      <c r="BP183" s="341"/>
      <c r="BQ183" s="341"/>
      <c r="BR183" s="341"/>
      <c r="BS183" s="341"/>
      <c r="BT183" s="341"/>
      <c r="BU183" s="341"/>
      <c r="BV183" s="341"/>
      <c r="BW183" s="341"/>
      <c r="BX183" s="341"/>
      <c r="BY183" s="341"/>
      <c r="BZ183" s="341"/>
      <c r="CA183" s="341"/>
      <c r="CB183" s="341"/>
      <c r="CC183" s="341"/>
      <c r="CD183" s="341"/>
      <c r="CE183" s="341"/>
      <c r="CF183" s="341"/>
      <c r="CG183" s="341"/>
      <c r="CH183" s="341"/>
      <c r="CI183" s="341"/>
      <c r="CJ183" s="341"/>
      <c r="CK183" s="341"/>
      <c r="CL183" s="341"/>
      <c r="CM183" s="341"/>
      <c r="CN183" s="341"/>
      <c r="CO183" s="341"/>
      <c r="CP183" s="341"/>
      <c r="CQ183" s="341"/>
      <c r="CR183" s="341"/>
      <c r="CS183" s="341"/>
      <c r="CT183" s="341"/>
      <c r="CU183" s="341"/>
      <c r="CV183" s="341"/>
      <c r="CW183" s="341"/>
      <c r="CX183" s="341"/>
      <c r="CY183" s="341"/>
      <c r="CZ183" s="341"/>
      <c r="DA183" s="341"/>
      <c r="DB183" s="341"/>
      <c r="DC183" s="341"/>
      <c r="DD183" s="341"/>
      <c r="DE183" s="341"/>
      <c r="DF183" s="341"/>
      <c r="DG183" s="341"/>
      <c r="DH183" s="341"/>
      <c r="DI183" s="341"/>
      <c r="DJ183" s="341"/>
      <c r="DK183" s="341"/>
      <c r="DL183" s="341"/>
      <c r="DM183" s="341"/>
      <c r="DN183" s="341"/>
      <c r="DO183" s="341"/>
      <c r="DP183" s="341"/>
      <c r="DQ183" s="341"/>
      <c r="DR183" s="341"/>
      <c r="DS183" s="341"/>
      <c r="DT183" s="341"/>
      <c r="DU183" s="341"/>
      <c r="DV183" s="341"/>
      <c r="DW183" s="341"/>
      <c r="DX183" s="341"/>
      <c r="DY183" s="341"/>
      <c r="DZ183" s="341"/>
      <c r="EA183" s="341"/>
      <c r="EB183" s="341"/>
      <c r="EC183" s="341"/>
      <c r="ED183" s="341"/>
      <c r="EE183" s="341"/>
      <c r="EF183" s="341"/>
      <c r="EG183" s="341"/>
      <c r="EH183" s="341"/>
      <c r="EI183" s="341"/>
      <c r="EJ183" s="341"/>
      <c r="EK183" s="341"/>
      <c r="EL183" s="341"/>
      <c r="EM183" s="341"/>
      <c r="EN183" s="341"/>
      <c r="EO183" s="341"/>
      <c r="EP183" s="341"/>
      <c r="EQ183" s="341"/>
      <c r="ER183" s="341"/>
      <c r="ES183" s="341"/>
      <c r="ET183" s="341"/>
      <c r="EU183" s="341"/>
      <c r="EV183" s="341"/>
      <c r="EW183" s="341"/>
    </row>
    <row r="184" spans="1:153" s="366" customFormat="1" ht="12.75" hidden="1">
      <c r="A184" s="376"/>
      <c r="B184" s="377">
        <v>92110</v>
      </c>
      <c r="C184" s="360">
        <v>2390</v>
      </c>
      <c r="D184" s="375">
        <v>94500</v>
      </c>
      <c r="E184" s="371">
        <f t="shared" si="5"/>
        <v>45810</v>
      </c>
      <c r="F184" s="371">
        <f t="shared" si="6"/>
        <v>45839</v>
      </c>
      <c r="G184" s="347">
        <v>57</v>
      </c>
      <c r="H184" s="371">
        <f t="shared" si="7"/>
        <v>45839</v>
      </c>
      <c r="I184" s="367">
        <f t="shared" si="3"/>
        <v>45870</v>
      </c>
      <c r="J184" s="347"/>
      <c r="K184" s="347"/>
      <c r="L184" s="347"/>
      <c r="M184" s="347"/>
      <c r="N184" s="347"/>
      <c r="O184" s="347"/>
      <c r="P184" s="347"/>
      <c r="Q184" s="347"/>
      <c r="R184" s="347"/>
      <c r="S184" s="347"/>
      <c r="T184" s="347"/>
      <c r="U184" s="347"/>
      <c r="V184" s="347"/>
      <c r="W184" s="347"/>
      <c r="X184" s="347"/>
      <c r="Y184" s="347"/>
      <c r="Z184" s="347"/>
      <c r="AA184" s="347"/>
      <c r="AB184" s="347"/>
      <c r="AC184" s="341"/>
      <c r="AD184" s="341"/>
      <c r="AE184" s="341"/>
      <c r="AF184" s="341"/>
      <c r="AG184" s="341"/>
      <c r="AH184" s="341"/>
      <c r="AI184" s="341"/>
      <c r="AJ184" s="341"/>
      <c r="AK184" s="341"/>
      <c r="AL184" s="341"/>
      <c r="AM184" s="341"/>
      <c r="AN184" s="341"/>
      <c r="AO184" s="341"/>
      <c r="AP184" s="341"/>
      <c r="AQ184" s="341"/>
      <c r="AR184" s="341"/>
      <c r="AS184" s="341"/>
      <c r="AT184" s="341"/>
      <c r="AU184" s="341"/>
      <c r="AV184" s="341"/>
      <c r="AW184" s="341"/>
      <c r="AX184" s="341"/>
      <c r="AY184" s="341"/>
      <c r="AZ184" s="341"/>
      <c r="BA184" s="341"/>
      <c r="BB184" s="341"/>
      <c r="BC184" s="341"/>
      <c r="BD184" s="341"/>
      <c r="BE184" s="341"/>
      <c r="BF184" s="341"/>
      <c r="BG184" s="341"/>
      <c r="BH184" s="341"/>
      <c r="BI184" s="341"/>
      <c r="BJ184" s="341"/>
      <c r="BK184" s="341"/>
      <c r="BL184" s="341"/>
      <c r="BM184" s="341"/>
      <c r="BN184" s="341"/>
      <c r="BO184" s="341"/>
      <c r="BP184" s="341"/>
      <c r="BQ184" s="341"/>
      <c r="BR184" s="341"/>
      <c r="BS184" s="341"/>
      <c r="BT184" s="341"/>
      <c r="BU184" s="341"/>
      <c r="BV184" s="341"/>
      <c r="BW184" s="341"/>
      <c r="BX184" s="341"/>
      <c r="BY184" s="341"/>
      <c r="BZ184" s="341"/>
      <c r="CA184" s="341"/>
      <c r="CB184" s="341"/>
      <c r="CC184" s="341"/>
      <c r="CD184" s="341"/>
      <c r="CE184" s="341"/>
      <c r="CF184" s="341"/>
      <c r="CG184" s="341"/>
      <c r="CH184" s="341"/>
      <c r="CI184" s="341"/>
      <c r="CJ184" s="341"/>
      <c r="CK184" s="341"/>
      <c r="CL184" s="341"/>
      <c r="CM184" s="341"/>
      <c r="CN184" s="341"/>
      <c r="CO184" s="341"/>
      <c r="CP184" s="341"/>
      <c r="CQ184" s="341"/>
      <c r="CR184" s="341"/>
      <c r="CS184" s="341"/>
      <c r="CT184" s="341"/>
      <c r="CU184" s="341"/>
      <c r="CV184" s="341"/>
      <c r="CW184" s="341"/>
      <c r="CX184" s="341"/>
      <c r="CY184" s="341"/>
      <c r="CZ184" s="341"/>
      <c r="DA184" s="341"/>
      <c r="DB184" s="341"/>
      <c r="DC184" s="341"/>
      <c r="DD184" s="341"/>
      <c r="DE184" s="341"/>
      <c r="DF184" s="341"/>
      <c r="DG184" s="341"/>
      <c r="DH184" s="341"/>
      <c r="DI184" s="341"/>
      <c r="DJ184" s="341"/>
      <c r="DK184" s="341"/>
      <c r="DL184" s="341"/>
      <c r="DM184" s="341"/>
      <c r="DN184" s="341"/>
      <c r="DO184" s="341"/>
      <c r="DP184" s="341"/>
      <c r="DQ184" s="341"/>
      <c r="DR184" s="341"/>
      <c r="DS184" s="341"/>
      <c r="DT184" s="341"/>
      <c r="DU184" s="341"/>
      <c r="DV184" s="341"/>
      <c r="DW184" s="341"/>
      <c r="DX184" s="341"/>
      <c r="DY184" s="341"/>
      <c r="DZ184" s="341"/>
      <c r="EA184" s="341"/>
      <c r="EB184" s="341"/>
      <c r="EC184" s="341"/>
      <c r="ED184" s="341"/>
      <c r="EE184" s="341"/>
      <c r="EF184" s="341"/>
      <c r="EG184" s="341"/>
      <c r="EH184" s="341"/>
      <c r="EI184" s="341"/>
      <c r="EJ184" s="341"/>
      <c r="EK184" s="341"/>
      <c r="EL184" s="341"/>
      <c r="EM184" s="341"/>
      <c r="EN184" s="341"/>
      <c r="EO184" s="341"/>
      <c r="EP184" s="341"/>
      <c r="EQ184" s="341"/>
      <c r="ER184" s="341"/>
      <c r="ES184" s="341"/>
      <c r="ET184" s="341"/>
      <c r="EU184" s="341"/>
      <c r="EV184" s="341"/>
      <c r="EW184" s="341"/>
    </row>
    <row r="185" spans="1:153" s="366" customFormat="1" ht="12.75" hidden="1">
      <c r="A185" s="376"/>
      <c r="B185" s="377">
        <v>94500</v>
      </c>
      <c r="C185" s="360">
        <v>2390</v>
      </c>
      <c r="D185" s="375">
        <v>96890</v>
      </c>
      <c r="E185" s="371">
        <f t="shared" si="5"/>
        <v>45840</v>
      </c>
      <c r="F185" s="371">
        <f t="shared" si="6"/>
        <v>45870</v>
      </c>
      <c r="G185" s="347">
        <v>58</v>
      </c>
      <c r="H185" s="371">
        <f t="shared" si="7"/>
        <v>45870</v>
      </c>
      <c r="I185" s="367">
        <f t="shared" si="3"/>
        <v>45901</v>
      </c>
      <c r="J185" s="347"/>
      <c r="K185" s="347"/>
      <c r="L185" s="347"/>
      <c r="M185" s="347"/>
      <c r="N185" s="347"/>
      <c r="O185" s="347"/>
      <c r="P185" s="347"/>
      <c r="Q185" s="347"/>
      <c r="R185" s="347"/>
      <c r="S185" s="347"/>
      <c r="T185" s="347"/>
      <c r="U185" s="347"/>
      <c r="V185" s="347"/>
      <c r="W185" s="347"/>
      <c r="X185" s="347"/>
      <c r="Y185" s="347"/>
      <c r="Z185" s="347"/>
      <c r="AA185" s="347"/>
      <c r="AB185" s="347"/>
      <c r="AC185" s="341"/>
      <c r="AD185" s="341"/>
      <c r="AE185" s="341"/>
      <c r="AF185" s="341"/>
      <c r="AG185" s="341"/>
      <c r="AH185" s="341"/>
      <c r="AI185" s="341"/>
      <c r="AJ185" s="341"/>
      <c r="AK185" s="341"/>
      <c r="AL185" s="341"/>
      <c r="AM185" s="341"/>
      <c r="AN185" s="341"/>
      <c r="AO185" s="341"/>
      <c r="AP185" s="341"/>
      <c r="AQ185" s="341"/>
      <c r="AR185" s="341"/>
      <c r="AS185" s="341"/>
      <c r="AT185" s="341"/>
      <c r="AU185" s="341"/>
      <c r="AV185" s="341"/>
      <c r="AW185" s="341"/>
      <c r="AX185" s="341"/>
      <c r="AY185" s="341"/>
      <c r="AZ185" s="341"/>
      <c r="BA185" s="341"/>
      <c r="BB185" s="341"/>
      <c r="BC185" s="341"/>
      <c r="BD185" s="341"/>
      <c r="BE185" s="341"/>
      <c r="BF185" s="341"/>
      <c r="BG185" s="341"/>
      <c r="BH185" s="341"/>
      <c r="BI185" s="341"/>
      <c r="BJ185" s="341"/>
      <c r="BK185" s="341"/>
      <c r="BL185" s="341"/>
      <c r="BM185" s="341"/>
      <c r="BN185" s="341"/>
      <c r="BO185" s="341"/>
      <c r="BP185" s="341"/>
      <c r="BQ185" s="341"/>
      <c r="BR185" s="341"/>
      <c r="BS185" s="341"/>
      <c r="BT185" s="341"/>
      <c r="BU185" s="341"/>
      <c r="BV185" s="341"/>
      <c r="BW185" s="341"/>
      <c r="BX185" s="341"/>
      <c r="BY185" s="341"/>
      <c r="BZ185" s="341"/>
      <c r="CA185" s="341"/>
      <c r="CB185" s="341"/>
      <c r="CC185" s="341"/>
      <c r="CD185" s="341"/>
      <c r="CE185" s="341"/>
      <c r="CF185" s="341"/>
      <c r="CG185" s="341"/>
      <c r="CH185" s="341"/>
      <c r="CI185" s="341"/>
      <c r="CJ185" s="341"/>
      <c r="CK185" s="341"/>
      <c r="CL185" s="341"/>
      <c r="CM185" s="341"/>
      <c r="CN185" s="341"/>
      <c r="CO185" s="341"/>
      <c r="CP185" s="341"/>
      <c r="CQ185" s="341"/>
      <c r="CR185" s="341"/>
      <c r="CS185" s="341"/>
      <c r="CT185" s="341"/>
      <c r="CU185" s="341"/>
      <c r="CV185" s="341"/>
      <c r="CW185" s="341"/>
      <c r="CX185" s="341"/>
      <c r="CY185" s="341"/>
      <c r="CZ185" s="341"/>
      <c r="DA185" s="341"/>
      <c r="DB185" s="341"/>
      <c r="DC185" s="341"/>
      <c r="DD185" s="341"/>
      <c r="DE185" s="341"/>
      <c r="DF185" s="341"/>
      <c r="DG185" s="341"/>
      <c r="DH185" s="341"/>
      <c r="DI185" s="341"/>
      <c r="DJ185" s="341"/>
      <c r="DK185" s="341"/>
      <c r="DL185" s="341"/>
      <c r="DM185" s="341"/>
      <c r="DN185" s="341"/>
      <c r="DO185" s="341"/>
      <c r="DP185" s="341"/>
      <c r="DQ185" s="341"/>
      <c r="DR185" s="341"/>
      <c r="DS185" s="341"/>
      <c r="DT185" s="341"/>
      <c r="DU185" s="341"/>
      <c r="DV185" s="341"/>
      <c r="DW185" s="341"/>
      <c r="DX185" s="341"/>
      <c r="DY185" s="341"/>
      <c r="DZ185" s="341"/>
      <c r="EA185" s="341"/>
      <c r="EB185" s="341"/>
      <c r="EC185" s="341"/>
      <c r="ED185" s="341"/>
      <c r="EE185" s="341"/>
      <c r="EF185" s="341"/>
      <c r="EG185" s="341"/>
      <c r="EH185" s="341"/>
      <c r="EI185" s="341"/>
      <c r="EJ185" s="341"/>
      <c r="EK185" s="341"/>
      <c r="EL185" s="341"/>
      <c r="EM185" s="341"/>
      <c r="EN185" s="341"/>
      <c r="EO185" s="341"/>
      <c r="EP185" s="341"/>
      <c r="EQ185" s="341"/>
      <c r="ER185" s="341"/>
      <c r="ES185" s="341"/>
      <c r="ET185" s="341"/>
      <c r="EU185" s="341"/>
      <c r="EV185" s="341"/>
      <c r="EW185" s="341"/>
    </row>
    <row r="186" spans="1:153" s="366" customFormat="1" ht="12.75" hidden="1">
      <c r="A186" s="376"/>
      <c r="B186" s="377">
        <v>96890</v>
      </c>
      <c r="C186" s="360">
        <v>2540</v>
      </c>
      <c r="D186" s="375">
        <v>99430</v>
      </c>
      <c r="E186" s="371">
        <f t="shared" si="5"/>
        <v>45871</v>
      </c>
      <c r="F186" s="371">
        <f t="shared" si="6"/>
        <v>45901</v>
      </c>
      <c r="G186" s="347">
        <v>59</v>
      </c>
      <c r="H186" s="371">
        <f t="shared" si="7"/>
        <v>45901</v>
      </c>
      <c r="I186" s="367">
        <f t="shared" si="3"/>
        <v>45931</v>
      </c>
      <c r="J186" s="347"/>
      <c r="K186" s="347"/>
      <c r="L186" s="347"/>
      <c r="M186" s="347"/>
      <c r="N186" s="347"/>
      <c r="O186" s="347"/>
      <c r="P186" s="347"/>
      <c r="Q186" s="347"/>
      <c r="R186" s="347"/>
      <c r="S186" s="347"/>
      <c r="T186" s="347"/>
      <c r="U186" s="347"/>
      <c r="V186" s="347"/>
      <c r="W186" s="347"/>
      <c r="X186" s="347"/>
      <c r="Y186" s="347"/>
      <c r="Z186" s="347"/>
      <c r="AA186" s="347"/>
      <c r="AB186" s="347"/>
      <c r="AC186" s="341"/>
      <c r="AD186" s="341"/>
      <c r="AE186" s="341"/>
      <c r="AF186" s="341"/>
      <c r="AG186" s="341"/>
      <c r="AH186" s="341"/>
      <c r="AI186" s="341"/>
      <c r="AJ186" s="341"/>
      <c r="AK186" s="341"/>
      <c r="AL186" s="341"/>
      <c r="AM186" s="341"/>
      <c r="AN186" s="341"/>
      <c r="AO186" s="341"/>
      <c r="AP186" s="341"/>
      <c r="AQ186" s="341"/>
      <c r="AR186" s="341"/>
      <c r="AS186" s="341"/>
      <c r="AT186" s="341"/>
      <c r="AU186" s="341"/>
      <c r="AV186" s="341"/>
      <c r="AW186" s="341"/>
      <c r="AX186" s="341"/>
      <c r="AY186" s="341"/>
      <c r="AZ186" s="341"/>
      <c r="BA186" s="341"/>
      <c r="BB186" s="341"/>
      <c r="BC186" s="341"/>
      <c r="BD186" s="341"/>
      <c r="BE186" s="341"/>
      <c r="BF186" s="341"/>
      <c r="BG186" s="341"/>
      <c r="BH186" s="341"/>
      <c r="BI186" s="341"/>
      <c r="BJ186" s="341"/>
      <c r="BK186" s="341"/>
      <c r="BL186" s="341"/>
      <c r="BM186" s="341"/>
      <c r="BN186" s="341"/>
      <c r="BO186" s="341"/>
      <c r="BP186" s="341"/>
      <c r="BQ186" s="341"/>
      <c r="BR186" s="341"/>
      <c r="BS186" s="341"/>
      <c r="BT186" s="341"/>
      <c r="BU186" s="341"/>
      <c r="BV186" s="341"/>
      <c r="BW186" s="341"/>
      <c r="BX186" s="341"/>
      <c r="BY186" s="341"/>
      <c r="BZ186" s="341"/>
      <c r="CA186" s="341"/>
      <c r="CB186" s="341"/>
      <c r="CC186" s="341"/>
      <c r="CD186" s="341"/>
      <c r="CE186" s="341"/>
      <c r="CF186" s="341"/>
      <c r="CG186" s="341"/>
      <c r="CH186" s="341"/>
      <c r="CI186" s="341"/>
      <c r="CJ186" s="341"/>
      <c r="CK186" s="341"/>
      <c r="CL186" s="341"/>
      <c r="CM186" s="341"/>
      <c r="CN186" s="341"/>
      <c r="CO186" s="341"/>
      <c r="CP186" s="341"/>
      <c r="CQ186" s="341"/>
      <c r="CR186" s="341"/>
      <c r="CS186" s="341"/>
      <c r="CT186" s="341"/>
      <c r="CU186" s="341"/>
      <c r="CV186" s="341"/>
      <c r="CW186" s="341"/>
      <c r="CX186" s="341"/>
      <c r="CY186" s="341"/>
      <c r="CZ186" s="341"/>
      <c r="DA186" s="341"/>
      <c r="DB186" s="341"/>
      <c r="DC186" s="341"/>
      <c r="DD186" s="341"/>
      <c r="DE186" s="341"/>
      <c r="DF186" s="341"/>
      <c r="DG186" s="341"/>
      <c r="DH186" s="341"/>
      <c r="DI186" s="341"/>
      <c r="DJ186" s="341"/>
      <c r="DK186" s="341"/>
      <c r="DL186" s="341"/>
      <c r="DM186" s="341"/>
      <c r="DN186" s="341"/>
      <c r="DO186" s="341"/>
      <c r="DP186" s="341"/>
      <c r="DQ186" s="341"/>
      <c r="DR186" s="341"/>
      <c r="DS186" s="341"/>
      <c r="DT186" s="341"/>
      <c r="DU186" s="341"/>
      <c r="DV186" s="341"/>
      <c r="DW186" s="341"/>
      <c r="DX186" s="341"/>
      <c r="DY186" s="341"/>
      <c r="DZ186" s="341"/>
      <c r="EA186" s="341"/>
      <c r="EB186" s="341"/>
      <c r="EC186" s="341"/>
      <c r="ED186" s="341"/>
      <c r="EE186" s="341"/>
      <c r="EF186" s="341"/>
      <c r="EG186" s="341"/>
      <c r="EH186" s="341"/>
      <c r="EI186" s="341"/>
      <c r="EJ186" s="341"/>
      <c r="EK186" s="341"/>
      <c r="EL186" s="341"/>
      <c r="EM186" s="341"/>
      <c r="EN186" s="341"/>
      <c r="EO186" s="341"/>
      <c r="EP186" s="341"/>
      <c r="EQ186" s="341"/>
      <c r="ER186" s="341"/>
      <c r="ES186" s="341"/>
      <c r="ET186" s="341"/>
      <c r="EU186" s="341"/>
      <c r="EV186" s="341"/>
      <c r="EW186" s="341"/>
    </row>
    <row r="187" spans="1:153" s="366" customFormat="1" ht="12.75" hidden="1">
      <c r="A187" s="376"/>
      <c r="B187" s="377">
        <v>99430</v>
      </c>
      <c r="C187" s="360">
        <v>2540</v>
      </c>
      <c r="D187" s="375">
        <v>101970</v>
      </c>
      <c r="E187" s="371">
        <f t="shared" si="5"/>
        <v>45902</v>
      </c>
      <c r="F187" s="371">
        <f t="shared" si="6"/>
        <v>45931</v>
      </c>
      <c r="G187" s="347">
        <v>60</v>
      </c>
      <c r="H187" s="371">
        <f t="shared" si="7"/>
        <v>45931</v>
      </c>
      <c r="I187" s="367">
        <f t="shared" si="3"/>
        <v>45962</v>
      </c>
      <c r="J187" s="347"/>
      <c r="K187" s="347"/>
      <c r="L187" s="347"/>
      <c r="M187" s="347"/>
      <c r="N187" s="347"/>
      <c r="O187" s="347"/>
      <c r="P187" s="347"/>
      <c r="Q187" s="347"/>
      <c r="R187" s="347"/>
      <c r="S187" s="347"/>
      <c r="T187" s="347"/>
      <c r="U187" s="347"/>
      <c r="V187" s="347"/>
      <c r="W187" s="347"/>
      <c r="X187" s="347"/>
      <c r="Y187" s="347"/>
      <c r="Z187" s="347"/>
      <c r="AA187" s="347"/>
      <c r="AB187" s="347"/>
      <c r="AC187" s="341"/>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1"/>
      <c r="AY187" s="341"/>
      <c r="AZ187" s="341"/>
      <c r="BA187" s="341"/>
      <c r="BB187" s="341"/>
      <c r="BC187" s="341"/>
      <c r="BD187" s="341"/>
      <c r="BE187" s="341"/>
      <c r="BF187" s="341"/>
      <c r="BG187" s="341"/>
      <c r="BH187" s="341"/>
      <c r="BI187" s="341"/>
      <c r="BJ187" s="341"/>
      <c r="BK187" s="341"/>
      <c r="BL187" s="341"/>
      <c r="BM187" s="341"/>
      <c r="BN187" s="341"/>
      <c r="BO187" s="341"/>
      <c r="BP187" s="341"/>
      <c r="BQ187" s="341"/>
      <c r="BR187" s="341"/>
      <c r="BS187" s="341"/>
      <c r="BT187" s="341"/>
      <c r="BU187" s="341"/>
      <c r="BV187" s="341"/>
      <c r="BW187" s="341"/>
      <c r="BX187" s="341"/>
      <c r="BY187" s="341"/>
      <c r="BZ187" s="341"/>
      <c r="CA187" s="341"/>
      <c r="CB187" s="341"/>
      <c r="CC187" s="341"/>
      <c r="CD187" s="341"/>
      <c r="CE187" s="341"/>
      <c r="CF187" s="341"/>
      <c r="CG187" s="341"/>
      <c r="CH187" s="341"/>
      <c r="CI187" s="341"/>
      <c r="CJ187" s="341"/>
      <c r="CK187" s="341"/>
      <c r="CL187" s="341"/>
      <c r="CM187" s="341"/>
      <c r="CN187" s="341"/>
      <c r="CO187" s="341"/>
      <c r="CP187" s="341"/>
      <c r="CQ187" s="341"/>
      <c r="CR187" s="341"/>
      <c r="CS187" s="341"/>
      <c r="CT187" s="341"/>
      <c r="CU187" s="341"/>
      <c r="CV187" s="341"/>
      <c r="CW187" s="341"/>
      <c r="CX187" s="341"/>
      <c r="CY187" s="341"/>
      <c r="CZ187" s="341"/>
      <c r="DA187" s="341"/>
      <c r="DB187" s="341"/>
      <c r="DC187" s="341"/>
      <c r="DD187" s="341"/>
      <c r="DE187" s="341"/>
      <c r="DF187" s="341"/>
      <c r="DG187" s="341"/>
      <c r="DH187" s="341"/>
      <c r="DI187" s="341"/>
      <c r="DJ187" s="341"/>
      <c r="DK187" s="341"/>
      <c r="DL187" s="341"/>
      <c r="DM187" s="341"/>
      <c r="DN187" s="341"/>
      <c r="DO187" s="341"/>
      <c r="DP187" s="341"/>
      <c r="DQ187" s="341"/>
      <c r="DR187" s="341"/>
      <c r="DS187" s="341"/>
      <c r="DT187" s="341"/>
      <c r="DU187" s="341"/>
      <c r="DV187" s="341"/>
      <c r="DW187" s="341"/>
      <c r="DX187" s="341"/>
      <c r="DY187" s="341"/>
      <c r="DZ187" s="341"/>
      <c r="EA187" s="341"/>
      <c r="EB187" s="341"/>
      <c r="EC187" s="341"/>
      <c r="ED187" s="341"/>
      <c r="EE187" s="341"/>
      <c r="EF187" s="341"/>
      <c r="EG187" s="341"/>
      <c r="EH187" s="341"/>
      <c r="EI187" s="341"/>
      <c r="EJ187" s="341"/>
      <c r="EK187" s="341"/>
      <c r="EL187" s="341"/>
      <c r="EM187" s="341"/>
      <c r="EN187" s="341"/>
      <c r="EO187" s="341"/>
      <c r="EP187" s="341"/>
      <c r="EQ187" s="341"/>
      <c r="ER187" s="341"/>
      <c r="ES187" s="341"/>
      <c r="ET187" s="341"/>
      <c r="EU187" s="341"/>
      <c r="EV187" s="341"/>
      <c r="EW187" s="341"/>
    </row>
    <row r="188" spans="1:153" s="366" customFormat="1" ht="12.75" hidden="1">
      <c r="A188" s="376"/>
      <c r="B188" s="377">
        <v>101970</v>
      </c>
      <c r="C188" s="360">
        <v>2540</v>
      </c>
      <c r="D188" s="375">
        <v>104510</v>
      </c>
      <c r="E188" s="371">
        <f t="shared" si="5"/>
        <v>45932</v>
      </c>
      <c r="F188" s="371">
        <f t="shared" si="6"/>
        <v>45962</v>
      </c>
      <c r="G188" s="347">
        <v>61</v>
      </c>
      <c r="H188" s="371">
        <f t="shared" si="7"/>
        <v>45962</v>
      </c>
      <c r="I188" s="367">
        <f t="shared" si="3"/>
        <v>45992</v>
      </c>
      <c r="J188" s="347"/>
      <c r="K188" s="347"/>
      <c r="L188" s="347"/>
      <c r="M188" s="347"/>
      <c r="N188" s="347"/>
      <c r="O188" s="347"/>
      <c r="P188" s="347"/>
      <c r="Q188" s="347"/>
      <c r="R188" s="347"/>
      <c r="S188" s="347"/>
      <c r="T188" s="347"/>
      <c r="U188" s="347"/>
      <c r="V188" s="347"/>
      <c r="W188" s="347"/>
      <c r="X188" s="347"/>
      <c r="Y188" s="347"/>
      <c r="Z188" s="347"/>
      <c r="AA188" s="347"/>
      <c r="AB188" s="347"/>
      <c r="AC188" s="341"/>
      <c r="AD188" s="341"/>
      <c r="AE188" s="341"/>
      <c r="AF188" s="341"/>
      <c r="AG188" s="341"/>
      <c r="AH188" s="341"/>
      <c r="AI188" s="341"/>
      <c r="AJ188" s="341"/>
      <c r="AK188" s="341"/>
      <c r="AL188" s="341"/>
      <c r="AM188" s="341"/>
      <c r="AN188" s="341"/>
      <c r="AO188" s="341"/>
      <c r="AP188" s="341"/>
      <c r="AQ188" s="341"/>
      <c r="AR188" s="341"/>
      <c r="AS188" s="341"/>
      <c r="AT188" s="341"/>
      <c r="AU188" s="341"/>
      <c r="AV188" s="341"/>
      <c r="AW188" s="341"/>
      <c r="AX188" s="341"/>
      <c r="AY188" s="341"/>
      <c r="AZ188" s="341"/>
      <c r="BA188" s="341"/>
      <c r="BB188" s="341"/>
      <c r="BC188" s="341"/>
      <c r="BD188" s="341"/>
      <c r="BE188" s="341"/>
      <c r="BF188" s="341"/>
      <c r="BG188" s="341"/>
      <c r="BH188" s="341"/>
      <c r="BI188" s="341"/>
      <c r="BJ188" s="341"/>
      <c r="BK188" s="341"/>
      <c r="BL188" s="341"/>
      <c r="BM188" s="341"/>
      <c r="BN188" s="341"/>
      <c r="BO188" s="341"/>
      <c r="BP188" s="341"/>
      <c r="BQ188" s="341"/>
      <c r="BR188" s="341"/>
      <c r="BS188" s="341"/>
      <c r="BT188" s="341"/>
      <c r="BU188" s="341"/>
      <c r="BV188" s="341"/>
      <c r="BW188" s="341"/>
      <c r="BX188" s="341"/>
      <c r="BY188" s="341"/>
      <c r="BZ188" s="341"/>
      <c r="CA188" s="341"/>
      <c r="CB188" s="341"/>
      <c r="CC188" s="341"/>
      <c r="CD188" s="341"/>
      <c r="CE188" s="341"/>
      <c r="CF188" s="341"/>
      <c r="CG188" s="341"/>
      <c r="CH188" s="341"/>
      <c r="CI188" s="341"/>
      <c r="CJ188" s="341"/>
      <c r="CK188" s="341"/>
      <c r="CL188" s="341"/>
      <c r="CM188" s="341"/>
      <c r="CN188" s="341"/>
      <c r="CO188" s="341"/>
      <c r="CP188" s="341"/>
      <c r="CQ188" s="341"/>
      <c r="CR188" s="341"/>
      <c r="CS188" s="341"/>
      <c r="CT188" s="341"/>
      <c r="CU188" s="341"/>
      <c r="CV188" s="341"/>
      <c r="CW188" s="341"/>
      <c r="CX188" s="341"/>
      <c r="CY188" s="341"/>
      <c r="CZ188" s="341"/>
      <c r="DA188" s="341"/>
      <c r="DB188" s="341"/>
      <c r="DC188" s="341"/>
      <c r="DD188" s="341"/>
      <c r="DE188" s="341"/>
      <c r="DF188" s="341"/>
      <c r="DG188" s="341"/>
      <c r="DH188" s="341"/>
      <c r="DI188" s="341"/>
      <c r="DJ188" s="341"/>
      <c r="DK188" s="341"/>
      <c r="DL188" s="341"/>
      <c r="DM188" s="341"/>
      <c r="DN188" s="341"/>
      <c r="DO188" s="341"/>
      <c r="DP188" s="341"/>
      <c r="DQ188" s="341"/>
      <c r="DR188" s="341"/>
      <c r="DS188" s="341"/>
      <c r="DT188" s="341"/>
      <c r="DU188" s="341"/>
      <c r="DV188" s="341"/>
      <c r="DW188" s="341"/>
      <c r="DX188" s="341"/>
      <c r="DY188" s="341"/>
      <c r="DZ188" s="341"/>
      <c r="EA188" s="341"/>
      <c r="EB188" s="341"/>
      <c r="EC188" s="341"/>
      <c r="ED188" s="341"/>
      <c r="EE188" s="341"/>
      <c r="EF188" s="341"/>
      <c r="EG188" s="341"/>
      <c r="EH188" s="341"/>
      <c r="EI188" s="341"/>
      <c r="EJ188" s="341"/>
      <c r="EK188" s="341"/>
      <c r="EL188" s="341"/>
      <c r="EM188" s="341"/>
      <c r="EN188" s="341"/>
      <c r="EO188" s="341"/>
      <c r="EP188" s="341"/>
      <c r="EQ188" s="341"/>
      <c r="ER188" s="341"/>
      <c r="ES188" s="341"/>
      <c r="ET188" s="341"/>
      <c r="EU188" s="341"/>
      <c r="EV188" s="341"/>
      <c r="EW188" s="341"/>
    </row>
    <row r="189" spans="1:153" s="366" customFormat="1" ht="12.75" hidden="1">
      <c r="A189" s="376"/>
      <c r="B189" s="377">
        <v>104510</v>
      </c>
      <c r="C189" s="360">
        <v>2700</v>
      </c>
      <c r="D189" s="375">
        <v>107210</v>
      </c>
      <c r="E189" s="371">
        <f t="shared" si="5"/>
        <v>45963</v>
      </c>
      <c r="F189" s="371">
        <f t="shared" si="6"/>
        <v>45992</v>
      </c>
      <c r="G189" s="347">
        <v>62</v>
      </c>
      <c r="H189" s="371">
        <f t="shared" si="7"/>
        <v>45992</v>
      </c>
      <c r="I189" s="367">
        <f t="shared" si="3"/>
        <v>46023</v>
      </c>
      <c r="J189" s="347"/>
      <c r="K189" s="347"/>
      <c r="L189" s="347"/>
      <c r="M189" s="347"/>
      <c r="N189" s="347"/>
      <c r="O189" s="347"/>
      <c r="P189" s="347"/>
      <c r="Q189" s="347"/>
      <c r="R189" s="347"/>
      <c r="S189" s="347"/>
      <c r="T189" s="347"/>
      <c r="U189" s="347"/>
      <c r="V189" s="347"/>
      <c r="W189" s="347"/>
      <c r="X189" s="347"/>
      <c r="Y189" s="347"/>
      <c r="Z189" s="347"/>
      <c r="AA189" s="347"/>
      <c r="AB189" s="347"/>
      <c r="AC189" s="341"/>
      <c r="AD189" s="341"/>
      <c r="AE189" s="341"/>
      <c r="AF189" s="341"/>
      <c r="AG189" s="341"/>
      <c r="AH189" s="341"/>
      <c r="AI189" s="341"/>
      <c r="AJ189" s="341"/>
      <c r="AK189" s="341"/>
      <c r="AL189" s="341"/>
      <c r="AM189" s="341"/>
      <c r="AN189" s="341"/>
      <c r="AO189" s="341"/>
      <c r="AP189" s="341"/>
      <c r="AQ189" s="341"/>
      <c r="AR189" s="341"/>
      <c r="AS189" s="341"/>
      <c r="AT189" s="341"/>
      <c r="AU189" s="341"/>
      <c r="AV189" s="341"/>
      <c r="AW189" s="341"/>
      <c r="AX189" s="341"/>
      <c r="AY189" s="341"/>
      <c r="AZ189" s="341"/>
      <c r="BA189" s="341"/>
      <c r="BB189" s="341"/>
      <c r="BC189" s="341"/>
      <c r="BD189" s="341"/>
      <c r="BE189" s="341"/>
      <c r="BF189" s="341"/>
      <c r="BG189" s="341"/>
      <c r="BH189" s="341"/>
      <c r="BI189" s="341"/>
      <c r="BJ189" s="341"/>
      <c r="BK189" s="341"/>
      <c r="BL189" s="341"/>
      <c r="BM189" s="341"/>
      <c r="BN189" s="341"/>
      <c r="BO189" s="341"/>
      <c r="BP189" s="341"/>
      <c r="BQ189" s="341"/>
      <c r="BR189" s="341"/>
      <c r="BS189" s="341"/>
      <c r="BT189" s="341"/>
      <c r="BU189" s="341"/>
      <c r="BV189" s="341"/>
      <c r="BW189" s="341"/>
      <c r="BX189" s="341"/>
      <c r="BY189" s="341"/>
      <c r="BZ189" s="341"/>
      <c r="CA189" s="341"/>
      <c r="CB189" s="341"/>
      <c r="CC189" s="341"/>
      <c r="CD189" s="341"/>
      <c r="CE189" s="341"/>
      <c r="CF189" s="341"/>
      <c r="CG189" s="341"/>
      <c r="CH189" s="341"/>
      <c r="CI189" s="341"/>
      <c r="CJ189" s="341"/>
      <c r="CK189" s="341"/>
      <c r="CL189" s="341"/>
      <c r="CM189" s="341"/>
      <c r="CN189" s="341"/>
      <c r="CO189" s="341"/>
      <c r="CP189" s="341"/>
      <c r="CQ189" s="341"/>
      <c r="CR189" s="341"/>
      <c r="CS189" s="341"/>
      <c r="CT189" s="341"/>
      <c r="CU189" s="341"/>
      <c r="CV189" s="341"/>
      <c r="CW189" s="341"/>
      <c r="CX189" s="341"/>
      <c r="CY189" s="341"/>
      <c r="CZ189" s="341"/>
      <c r="DA189" s="341"/>
      <c r="DB189" s="341"/>
      <c r="DC189" s="341"/>
      <c r="DD189" s="341"/>
      <c r="DE189" s="341"/>
      <c r="DF189" s="341"/>
      <c r="DG189" s="341"/>
      <c r="DH189" s="341"/>
      <c r="DI189" s="341"/>
      <c r="DJ189" s="341"/>
      <c r="DK189" s="341"/>
      <c r="DL189" s="341"/>
      <c r="DM189" s="341"/>
      <c r="DN189" s="341"/>
      <c r="DO189" s="341"/>
      <c r="DP189" s="341"/>
      <c r="DQ189" s="341"/>
      <c r="DR189" s="341"/>
      <c r="DS189" s="341"/>
      <c r="DT189" s="341"/>
      <c r="DU189" s="341"/>
      <c r="DV189" s="341"/>
      <c r="DW189" s="341"/>
      <c r="DX189" s="341"/>
      <c r="DY189" s="341"/>
      <c r="DZ189" s="341"/>
      <c r="EA189" s="341"/>
      <c r="EB189" s="341"/>
      <c r="EC189" s="341"/>
      <c r="ED189" s="341"/>
      <c r="EE189" s="341"/>
      <c r="EF189" s="341"/>
      <c r="EG189" s="341"/>
      <c r="EH189" s="341"/>
      <c r="EI189" s="341"/>
      <c r="EJ189" s="341"/>
      <c r="EK189" s="341"/>
      <c r="EL189" s="341"/>
      <c r="EM189" s="341"/>
      <c r="EN189" s="341"/>
      <c r="EO189" s="341"/>
      <c r="EP189" s="341"/>
      <c r="EQ189" s="341"/>
      <c r="ER189" s="341"/>
      <c r="ES189" s="341"/>
      <c r="ET189" s="341"/>
      <c r="EU189" s="341"/>
      <c r="EV189" s="341"/>
      <c r="EW189" s="341"/>
    </row>
    <row r="190" spans="1:153" s="366" customFormat="1" ht="12.75" hidden="1">
      <c r="A190" s="376"/>
      <c r="B190" s="377">
        <v>107210</v>
      </c>
      <c r="C190" s="360">
        <v>2700</v>
      </c>
      <c r="D190" s="375">
        <v>109910</v>
      </c>
      <c r="E190" s="371">
        <f t="shared" si="5"/>
        <v>45993</v>
      </c>
      <c r="F190" s="371">
        <f t="shared" si="6"/>
        <v>46023</v>
      </c>
      <c r="G190" s="347">
        <v>63</v>
      </c>
      <c r="H190" s="371">
        <f t="shared" si="7"/>
        <v>46023</v>
      </c>
      <c r="I190" s="367">
        <f t="shared" si="3"/>
        <v>46054</v>
      </c>
      <c r="J190" s="347"/>
      <c r="K190" s="347"/>
      <c r="L190" s="347"/>
      <c r="M190" s="347"/>
      <c r="N190" s="347"/>
      <c r="O190" s="347"/>
      <c r="P190" s="347"/>
      <c r="Q190" s="347"/>
      <c r="R190" s="347"/>
      <c r="S190" s="347"/>
      <c r="T190" s="347"/>
      <c r="U190" s="347"/>
      <c r="V190" s="347"/>
      <c r="W190" s="347"/>
      <c r="X190" s="347"/>
      <c r="Y190" s="347"/>
      <c r="Z190" s="347"/>
      <c r="AA190" s="347"/>
      <c r="AB190" s="347"/>
      <c r="AC190" s="341"/>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1"/>
      <c r="AY190" s="341"/>
      <c r="AZ190" s="341"/>
      <c r="BA190" s="341"/>
      <c r="BB190" s="341"/>
      <c r="BC190" s="341"/>
      <c r="BD190" s="341"/>
      <c r="BE190" s="341"/>
      <c r="BF190" s="341"/>
      <c r="BG190" s="341"/>
      <c r="BH190" s="341"/>
      <c r="BI190" s="341"/>
      <c r="BJ190" s="341"/>
      <c r="BK190" s="341"/>
      <c r="BL190" s="341"/>
      <c r="BM190" s="341"/>
      <c r="BN190" s="341"/>
      <c r="BO190" s="341"/>
      <c r="BP190" s="341"/>
      <c r="BQ190" s="341"/>
      <c r="BR190" s="341"/>
      <c r="BS190" s="341"/>
      <c r="BT190" s="341"/>
      <c r="BU190" s="341"/>
      <c r="BV190" s="341"/>
      <c r="BW190" s="341"/>
      <c r="BX190" s="341"/>
      <c r="BY190" s="341"/>
      <c r="BZ190" s="341"/>
      <c r="CA190" s="341"/>
      <c r="CB190" s="341"/>
      <c r="CC190" s="341"/>
      <c r="CD190" s="341"/>
      <c r="CE190" s="341"/>
      <c r="CF190" s="341"/>
      <c r="CG190" s="341"/>
      <c r="CH190" s="341"/>
      <c r="CI190" s="341"/>
      <c r="CJ190" s="341"/>
      <c r="CK190" s="341"/>
      <c r="CL190" s="341"/>
      <c r="CM190" s="341"/>
      <c r="CN190" s="341"/>
      <c r="CO190" s="341"/>
      <c r="CP190" s="341"/>
      <c r="CQ190" s="341"/>
      <c r="CR190" s="341"/>
      <c r="CS190" s="341"/>
      <c r="CT190" s="341"/>
      <c r="CU190" s="341"/>
      <c r="CV190" s="341"/>
      <c r="CW190" s="341"/>
      <c r="CX190" s="341"/>
      <c r="CY190" s="341"/>
      <c r="CZ190" s="341"/>
      <c r="DA190" s="341"/>
      <c r="DB190" s="341"/>
      <c r="DC190" s="341"/>
      <c r="DD190" s="341"/>
      <c r="DE190" s="341"/>
      <c r="DF190" s="341"/>
      <c r="DG190" s="341"/>
      <c r="DH190" s="341"/>
      <c r="DI190" s="341"/>
      <c r="DJ190" s="341"/>
      <c r="DK190" s="341"/>
      <c r="DL190" s="341"/>
      <c r="DM190" s="341"/>
      <c r="DN190" s="341"/>
      <c r="DO190" s="341"/>
      <c r="DP190" s="341"/>
      <c r="DQ190" s="341"/>
      <c r="DR190" s="341"/>
      <c r="DS190" s="341"/>
      <c r="DT190" s="341"/>
      <c r="DU190" s="341"/>
      <c r="DV190" s="341"/>
      <c r="DW190" s="341"/>
      <c r="DX190" s="341"/>
      <c r="DY190" s="341"/>
      <c r="DZ190" s="341"/>
      <c r="EA190" s="341"/>
      <c r="EB190" s="341"/>
      <c r="EC190" s="341"/>
      <c r="ED190" s="341"/>
      <c r="EE190" s="341"/>
      <c r="EF190" s="341"/>
      <c r="EG190" s="341"/>
      <c r="EH190" s="341"/>
      <c r="EI190" s="341"/>
      <c r="EJ190" s="341"/>
      <c r="EK190" s="341"/>
      <c r="EL190" s="341"/>
      <c r="EM190" s="341"/>
      <c r="EN190" s="341"/>
      <c r="EO190" s="341"/>
      <c r="EP190" s="341"/>
      <c r="EQ190" s="341"/>
      <c r="ER190" s="341"/>
      <c r="ES190" s="341"/>
      <c r="ET190" s="341"/>
      <c r="EU190" s="341"/>
      <c r="EV190" s="341"/>
      <c r="EW190" s="341"/>
    </row>
    <row r="191" spans="1:153" s="366" customFormat="1" ht="12.75" hidden="1">
      <c r="A191" s="376"/>
      <c r="B191" s="377">
        <v>109910</v>
      </c>
      <c r="C191" s="360">
        <v>2700</v>
      </c>
      <c r="D191" s="375">
        <v>112610</v>
      </c>
      <c r="E191" s="371">
        <f t="shared" si="5"/>
        <v>46024</v>
      </c>
      <c r="F191" s="371">
        <f t="shared" si="6"/>
        <v>46054</v>
      </c>
      <c r="G191" s="347">
        <v>64</v>
      </c>
      <c r="H191" s="371">
        <f t="shared" si="7"/>
        <v>46054</v>
      </c>
      <c r="I191" s="367">
        <f t="shared" si="3"/>
        <v>46082</v>
      </c>
      <c r="J191" s="347"/>
      <c r="K191" s="347"/>
      <c r="L191" s="347"/>
      <c r="M191" s="347"/>
      <c r="N191" s="347"/>
      <c r="O191" s="347"/>
      <c r="P191" s="347"/>
      <c r="Q191" s="347"/>
      <c r="R191" s="347"/>
      <c r="S191" s="347"/>
      <c r="T191" s="347"/>
      <c r="U191" s="347"/>
      <c r="V191" s="347"/>
      <c r="W191" s="347"/>
      <c r="X191" s="347"/>
      <c r="Y191" s="347"/>
      <c r="Z191" s="347"/>
      <c r="AA191" s="347"/>
      <c r="AB191" s="347"/>
      <c r="AC191" s="341"/>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B191" s="341"/>
      <c r="BC191" s="341"/>
      <c r="BD191" s="341"/>
      <c r="BE191" s="341"/>
      <c r="BF191" s="341"/>
      <c r="BG191" s="341"/>
      <c r="BH191" s="341"/>
      <c r="BI191" s="341"/>
      <c r="BJ191" s="341"/>
      <c r="BK191" s="341"/>
      <c r="BL191" s="341"/>
      <c r="BM191" s="341"/>
      <c r="BN191" s="341"/>
      <c r="BO191" s="341"/>
      <c r="BP191" s="341"/>
      <c r="BQ191" s="341"/>
      <c r="BR191" s="341"/>
      <c r="BS191" s="341"/>
      <c r="BT191" s="341"/>
      <c r="BU191" s="341"/>
      <c r="BV191" s="341"/>
      <c r="BW191" s="341"/>
      <c r="BX191" s="341"/>
      <c r="BY191" s="341"/>
      <c r="BZ191" s="341"/>
      <c r="CA191" s="341"/>
      <c r="CB191" s="341"/>
      <c r="CC191" s="341"/>
      <c r="CD191" s="341"/>
      <c r="CE191" s="341"/>
      <c r="CF191" s="341"/>
      <c r="CG191" s="341"/>
      <c r="CH191" s="341"/>
      <c r="CI191" s="341"/>
      <c r="CJ191" s="341"/>
      <c r="CK191" s="341"/>
      <c r="CL191" s="341"/>
      <c r="CM191" s="341"/>
      <c r="CN191" s="341"/>
      <c r="CO191" s="341"/>
      <c r="CP191" s="341"/>
      <c r="CQ191" s="341"/>
      <c r="CR191" s="341"/>
      <c r="CS191" s="341"/>
      <c r="CT191" s="341"/>
      <c r="CU191" s="341"/>
      <c r="CV191" s="341"/>
      <c r="CW191" s="341"/>
      <c r="CX191" s="341"/>
      <c r="CY191" s="341"/>
      <c r="CZ191" s="341"/>
      <c r="DA191" s="341"/>
      <c r="DB191" s="341"/>
      <c r="DC191" s="341"/>
      <c r="DD191" s="341"/>
      <c r="DE191" s="341"/>
      <c r="DF191" s="341"/>
      <c r="DG191" s="341"/>
      <c r="DH191" s="341"/>
      <c r="DI191" s="341"/>
      <c r="DJ191" s="341"/>
      <c r="DK191" s="341"/>
      <c r="DL191" s="341"/>
      <c r="DM191" s="341"/>
      <c r="DN191" s="341"/>
      <c r="DO191" s="341"/>
      <c r="DP191" s="341"/>
      <c r="DQ191" s="341"/>
      <c r="DR191" s="341"/>
      <c r="DS191" s="341"/>
      <c r="DT191" s="341"/>
      <c r="DU191" s="341"/>
      <c r="DV191" s="341"/>
      <c r="DW191" s="341"/>
      <c r="DX191" s="341"/>
      <c r="DY191" s="341"/>
      <c r="DZ191" s="341"/>
      <c r="EA191" s="341"/>
      <c r="EB191" s="341"/>
      <c r="EC191" s="341"/>
      <c r="ED191" s="341"/>
      <c r="EE191" s="341"/>
      <c r="EF191" s="341"/>
      <c r="EG191" s="341"/>
      <c r="EH191" s="341"/>
      <c r="EI191" s="341"/>
      <c r="EJ191" s="341"/>
      <c r="EK191" s="341"/>
      <c r="EL191" s="341"/>
      <c r="EM191" s="341"/>
      <c r="EN191" s="341"/>
      <c r="EO191" s="341"/>
      <c r="EP191" s="341"/>
      <c r="EQ191" s="341"/>
      <c r="ER191" s="341"/>
      <c r="ES191" s="341"/>
      <c r="ET191" s="341"/>
      <c r="EU191" s="341"/>
      <c r="EV191" s="341"/>
      <c r="EW191" s="341"/>
    </row>
    <row r="192" spans="1:153" s="366" customFormat="1" ht="12.75" hidden="1">
      <c r="A192" s="376"/>
      <c r="B192" s="377">
        <v>112610</v>
      </c>
      <c r="C192" s="360">
        <v>2890</v>
      </c>
      <c r="D192" s="375">
        <v>115500</v>
      </c>
      <c r="E192" s="371">
        <f t="shared" si="5"/>
        <v>46055</v>
      </c>
      <c r="F192" s="371">
        <f t="shared" si="6"/>
        <v>46082</v>
      </c>
      <c r="G192" s="347">
        <v>65</v>
      </c>
      <c r="H192" s="371">
        <f t="shared" si="7"/>
        <v>46082</v>
      </c>
      <c r="I192" s="367">
        <f t="shared" si="3"/>
        <v>46113</v>
      </c>
      <c r="J192" s="347"/>
      <c r="K192" s="347"/>
      <c r="L192" s="347"/>
      <c r="M192" s="347"/>
      <c r="N192" s="347"/>
      <c r="O192" s="347"/>
      <c r="P192" s="347"/>
      <c r="Q192" s="347"/>
      <c r="R192" s="347"/>
      <c r="S192" s="347"/>
      <c r="T192" s="347"/>
      <c r="U192" s="347"/>
      <c r="V192" s="347"/>
      <c r="W192" s="347"/>
      <c r="X192" s="347"/>
      <c r="Y192" s="347"/>
      <c r="Z192" s="347"/>
      <c r="AA192" s="347"/>
      <c r="AB192" s="347"/>
      <c r="AC192" s="341"/>
      <c r="AD192" s="341"/>
      <c r="AE192" s="341"/>
      <c r="AF192" s="341"/>
      <c r="AG192" s="341"/>
      <c r="AH192" s="341"/>
      <c r="AI192" s="341"/>
      <c r="AJ192" s="341"/>
      <c r="AK192" s="341"/>
      <c r="AL192" s="341"/>
      <c r="AM192" s="341"/>
      <c r="AN192" s="341"/>
      <c r="AO192" s="341"/>
      <c r="AP192" s="341"/>
      <c r="AQ192" s="341"/>
      <c r="AR192" s="341"/>
      <c r="AS192" s="341"/>
      <c r="AT192" s="341"/>
      <c r="AU192" s="341"/>
      <c r="AV192" s="341"/>
      <c r="AW192" s="341"/>
      <c r="AX192" s="341"/>
      <c r="AY192" s="341"/>
      <c r="AZ192" s="341"/>
      <c r="BA192" s="341"/>
      <c r="BB192" s="341"/>
      <c r="BC192" s="341"/>
      <c r="BD192" s="341"/>
      <c r="BE192" s="341"/>
      <c r="BF192" s="341"/>
      <c r="BG192" s="341"/>
      <c r="BH192" s="341"/>
      <c r="BI192" s="341"/>
      <c r="BJ192" s="341"/>
      <c r="BK192" s="341"/>
      <c r="BL192" s="341"/>
      <c r="BM192" s="341"/>
      <c r="BN192" s="341"/>
      <c r="BO192" s="341"/>
      <c r="BP192" s="341"/>
      <c r="BQ192" s="341"/>
      <c r="BR192" s="341"/>
      <c r="BS192" s="341"/>
      <c r="BT192" s="341"/>
      <c r="BU192" s="341"/>
      <c r="BV192" s="341"/>
      <c r="BW192" s="341"/>
      <c r="BX192" s="341"/>
      <c r="BY192" s="341"/>
      <c r="BZ192" s="341"/>
      <c r="CA192" s="341"/>
      <c r="CB192" s="341"/>
      <c r="CC192" s="341"/>
      <c r="CD192" s="341"/>
      <c r="CE192" s="341"/>
      <c r="CF192" s="341"/>
      <c r="CG192" s="341"/>
      <c r="CH192" s="341"/>
      <c r="CI192" s="341"/>
      <c r="CJ192" s="341"/>
      <c r="CK192" s="341"/>
      <c r="CL192" s="341"/>
      <c r="CM192" s="341"/>
      <c r="CN192" s="341"/>
      <c r="CO192" s="341"/>
      <c r="CP192" s="341"/>
      <c r="CQ192" s="341"/>
      <c r="CR192" s="341"/>
      <c r="CS192" s="341"/>
      <c r="CT192" s="341"/>
      <c r="CU192" s="341"/>
      <c r="CV192" s="341"/>
      <c r="CW192" s="341"/>
      <c r="CX192" s="341"/>
      <c r="CY192" s="341"/>
      <c r="CZ192" s="341"/>
      <c r="DA192" s="341"/>
      <c r="DB192" s="341"/>
      <c r="DC192" s="341"/>
      <c r="DD192" s="341"/>
      <c r="DE192" s="341"/>
      <c r="DF192" s="341"/>
      <c r="DG192" s="341"/>
      <c r="DH192" s="341"/>
      <c r="DI192" s="341"/>
      <c r="DJ192" s="341"/>
      <c r="DK192" s="341"/>
      <c r="DL192" s="341"/>
      <c r="DM192" s="341"/>
      <c r="DN192" s="341"/>
      <c r="DO192" s="341"/>
      <c r="DP192" s="341"/>
      <c r="DQ192" s="341"/>
      <c r="DR192" s="341"/>
      <c r="DS192" s="341"/>
      <c r="DT192" s="341"/>
      <c r="DU192" s="341"/>
      <c r="DV192" s="341"/>
      <c r="DW192" s="341"/>
      <c r="DX192" s="341"/>
      <c r="DY192" s="341"/>
      <c r="DZ192" s="341"/>
      <c r="EA192" s="341"/>
      <c r="EB192" s="341"/>
      <c r="EC192" s="341"/>
      <c r="ED192" s="341"/>
      <c r="EE192" s="341"/>
      <c r="EF192" s="341"/>
      <c r="EG192" s="341"/>
      <c r="EH192" s="341"/>
      <c r="EI192" s="341"/>
      <c r="EJ192" s="341"/>
      <c r="EK192" s="341"/>
      <c r="EL192" s="341"/>
      <c r="EM192" s="341"/>
      <c r="EN192" s="341"/>
      <c r="EO192" s="341"/>
      <c r="EP192" s="341"/>
      <c r="EQ192" s="341"/>
      <c r="ER192" s="341"/>
      <c r="ES192" s="341"/>
      <c r="ET192" s="341"/>
      <c r="EU192" s="341"/>
      <c r="EV192" s="341"/>
      <c r="EW192" s="341"/>
    </row>
    <row r="193" spans="1:153" s="366" customFormat="1" ht="12.75" hidden="1">
      <c r="A193" s="376"/>
      <c r="B193" s="377">
        <v>115500</v>
      </c>
      <c r="C193" s="360">
        <v>2890</v>
      </c>
      <c r="D193" s="375">
        <v>118390</v>
      </c>
      <c r="E193" s="371">
        <f t="shared" si="5"/>
        <v>46083</v>
      </c>
      <c r="F193" s="371">
        <f t="shared" si="6"/>
        <v>46113</v>
      </c>
      <c r="G193" s="347">
        <v>66</v>
      </c>
      <c r="H193" s="371">
        <f t="shared" si="7"/>
        <v>46113</v>
      </c>
      <c r="I193" s="367">
        <f t="shared" si="3"/>
        <v>46143</v>
      </c>
      <c r="J193" s="347"/>
      <c r="K193" s="347"/>
      <c r="L193" s="347"/>
      <c r="M193" s="347"/>
      <c r="N193" s="347"/>
      <c r="O193" s="347"/>
      <c r="P193" s="347"/>
      <c r="Q193" s="347"/>
      <c r="R193" s="347"/>
      <c r="S193" s="347"/>
      <c r="T193" s="347"/>
      <c r="U193" s="347"/>
      <c r="V193" s="347"/>
      <c r="W193" s="347"/>
      <c r="X193" s="347"/>
      <c r="Y193" s="347"/>
      <c r="Z193" s="347"/>
      <c r="AA193" s="347"/>
      <c r="AB193" s="347"/>
      <c r="AC193" s="341"/>
      <c r="AD193" s="341"/>
      <c r="AE193" s="341"/>
      <c r="AF193" s="341"/>
      <c r="AG193" s="341"/>
      <c r="AH193" s="341"/>
      <c r="AI193" s="341"/>
      <c r="AJ193" s="341"/>
      <c r="AK193" s="341"/>
      <c r="AL193" s="341"/>
      <c r="AM193" s="341"/>
      <c r="AN193" s="341"/>
      <c r="AO193" s="341"/>
      <c r="AP193" s="341"/>
      <c r="AQ193" s="341"/>
      <c r="AR193" s="341"/>
      <c r="AS193" s="341"/>
      <c r="AT193" s="341"/>
      <c r="AU193" s="341"/>
      <c r="AV193" s="341"/>
      <c r="AW193" s="341"/>
      <c r="AX193" s="341"/>
      <c r="AY193" s="341"/>
      <c r="AZ193" s="341"/>
      <c r="BA193" s="341"/>
      <c r="BB193" s="341"/>
      <c r="BC193" s="341"/>
      <c r="BD193" s="341"/>
      <c r="BE193" s="341"/>
      <c r="BF193" s="341"/>
      <c r="BG193" s="341"/>
      <c r="BH193" s="341"/>
      <c r="BI193" s="341"/>
      <c r="BJ193" s="341"/>
      <c r="BK193" s="341"/>
      <c r="BL193" s="341"/>
      <c r="BM193" s="341"/>
      <c r="BN193" s="341"/>
      <c r="BO193" s="341"/>
      <c r="BP193" s="341"/>
      <c r="BQ193" s="341"/>
      <c r="BR193" s="341"/>
      <c r="BS193" s="341"/>
      <c r="BT193" s="341"/>
      <c r="BU193" s="341"/>
      <c r="BV193" s="341"/>
      <c r="BW193" s="341"/>
      <c r="BX193" s="341"/>
      <c r="BY193" s="341"/>
      <c r="BZ193" s="341"/>
      <c r="CA193" s="341"/>
      <c r="CB193" s="341"/>
      <c r="CC193" s="341"/>
      <c r="CD193" s="341"/>
      <c r="CE193" s="341"/>
      <c r="CF193" s="341"/>
      <c r="CG193" s="341"/>
      <c r="CH193" s="341"/>
      <c r="CI193" s="341"/>
      <c r="CJ193" s="341"/>
      <c r="CK193" s="341"/>
      <c r="CL193" s="341"/>
      <c r="CM193" s="341"/>
      <c r="CN193" s="341"/>
      <c r="CO193" s="341"/>
      <c r="CP193" s="341"/>
      <c r="CQ193" s="341"/>
      <c r="CR193" s="341"/>
      <c r="CS193" s="341"/>
      <c r="CT193" s="341"/>
      <c r="CU193" s="341"/>
      <c r="CV193" s="341"/>
      <c r="CW193" s="341"/>
      <c r="CX193" s="341"/>
      <c r="CY193" s="341"/>
      <c r="CZ193" s="341"/>
      <c r="DA193" s="341"/>
      <c r="DB193" s="341"/>
      <c r="DC193" s="341"/>
      <c r="DD193" s="341"/>
      <c r="DE193" s="341"/>
      <c r="DF193" s="341"/>
      <c r="DG193" s="341"/>
      <c r="DH193" s="341"/>
      <c r="DI193" s="341"/>
      <c r="DJ193" s="341"/>
      <c r="DK193" s="341"/>
      <c r="DL193" s="341"/>
      <c r="DM193" s="341"/>
      <c r="DN193" s="341"/>
      <c r="DO193" s="341"/>
      <c r="DP193" s="341"/>
      <c r="DQ193" s="341"/>
      <c r="DR193" s="341"/>
      <c r="DS193" s="341"/>
      <c r="DT193" s="341"/>
      <c r="DU193" s="341"/>
      <c r="DV193" s="341"/>
      <c r="DW193" s="341"/>
      <c r="DX193" s="341"/>
      <c r="DY193" s="341"/>
      <c r="DZ193" s="341"/>
      <c r="EA193" s="341"/>
      <c r="EB193" s="341"/>
      <c r="EC193" s="341"/>
      <c r="ED193" s="341"/>
      <c r="EE193" s="341"/>
      <c r="EF193" s="341"/>
      <c r="EG193" s="341"/>
      <c r="EH193" s="341"/>
      <c r="EI193" s="341"/>
      <c r="EJ193" s="341"/>
      <c r="EK193" s="341"/>
      <c r="EL193" s="341"/>
      <c r="EM193" s="341"/>
      <c r="EN193" s="341"/>
      <c r="EO193" s="341"/>
      <c r="EP193" s="341"/>
      <c r="EQ193" s="341"/>
      <c r="ER193" s="341"/>
      <c r="ES193" s="341"/>
      <c r="ET193" s="341"/>
      <c r="EU193" s="341"/>
      <c r="EV193" s="341"/>
      <c r="EW193" s="341"/>
    </row>
    <row r="194" spans="1:153" s="366" customFormat="1" ht="12.75" hidden="1">
      <c r="A194" s="376"/>
      <c r="B194" s="377">
        <v>118390</v>
      </c>
      <c r="C194" s="360">
        <v>2890</v>
      </c>
      <c r="D194" s="375">
        <v>121280</v>
      </c>
      <c r="E194" s="371">
        <f t="shared" si="5"/>
        <v>46114</v>
      </c>
      <c r="F194" s="371">
        <f t="shared" si="6"/>
        <v>46143</v>
      </c>
      <c r="G194" s="347">
        <v>67</v>
      </c>
      <c r="H194" s="371">
        <f t="shared" si="7"/>
        <v>46143</v>
      </c>
      <c r="I194" s="367">
        <f aca="true" t="shared" si="8" ref="I194:I207">IF(H194=H193,H195,IF(H194=I193,H195,H194))</f>
        <v>46174</v>
      </c>
      <c r="J194" s="347"/>
      <c r="K194" s="347"/>
      <c r="L194" s="347"/>
      <c r="M194" s="347"/>
      <c r="N194" s="347"/>
      <c r="O194" s="347"/>
      <c r="P194" s="347"/>
      <c r="Q194" s="347"/>
      <c r="R194" s="347"/>
      <c r="S194" s="347"/>
      <c r="T194" s="347"/>
      <c r="U194" s="347"/>
      <c r="V194" s="347"/>
      <c r="W194" s="347"/>
      <c r="X194" s="347"/>
      <c r="Y194" s="347"/>
      <c r="Z194" s="347"/>
      <c r="AA194" s="347"/>
      <c r="AB194" s="347"/>
      <c r="AC194" s="341"/>
      <c r="AD194" s="341"/>
      <c r="AE194" s="341"/>
      <c r="AF194" s="341"/>
      <c r="AG194" s="341"/>
      <c r="AH194" s="341"/>
      <c r="AI194" s="341"/>
      <c r="AJ194" s="341"/>
      <c r="AK194" s="341"/>
      <c r="AL194" s="341"/>
      <c r="AM194" s="341"/>
      <c r="AN194" s="341"/>
      <c r="AO194" s="341"/>
      <c r="AP194" s="341"/>
      <c r="AQ194" s="341"/>
      <c r="AR194" s="341"/>
      <c r="AS194" s="341"/>
      <c r="AT194" s="341"/>
      <c r="AU194" s="341"/>
      <c r="AV194" s="341"/>
      <c r="AW194" s="341"/>
      <c r="AX194" s="341"/>
      <c r="AY194" s="341"/>
      <c r="AZ194" s="341"/>
      <c r="BA194" s="341"/>
      <c r="BB194" s="341"/>
      <c r="BC194" s="341"/>
      <c r="BD194" s="341"/>
      <c r="BE194" s="341"/>
      <c r="BF194" s="341"/>
      <c r="BG194" s="341"/>
      <c r="BH194" s="341"/>
      <c r="BI194" s="341"/>
      <c r="BJ194" s="341"/>
      <c r="BK194" s="341"/>
      <c r="BL194" s="341"/>
      <c r="BM194" s="341"/>
      <c r="BN194" s="341"/>
      <c r="BO194" s="341"/>
      <c r="BP194" s="341"/>
      <c r="BQ194" s="341"/>
      <c r="BR194" s="341"/>
      <c r="BS194" s="341"/>
      <c r="BT194" s="341"/>
      <c r="BU194" s="341"/>
      <c r="BV194" s="341"/>
      <c r="BW194" s="341"/>
      <c r="BX194" s="341"/>
      <c r="BY194" s="341"/>
      <c r="BZ194" s="341"/>
      <c r="CA194" s="341"/>
      <c r="CB194" s="341"/>
      <c r="CC194" s="341"/>
      <c r="CD194" s="341"/>
      <c r="CE194" s="341"/>
      <c r="CF194" s="341"/>
      <c r="CG194" s="341"/>
      <c r="CH194" s="341"/>
      <c r="CI194" s="341"/>
      <c r="CJ194" s="341"/>
      <c r="CK194" s="341"/>
      <c r="CL194" s="341"/>
      <c r="CM194" s="341"/>
      <c r="CN194" s="341"/>
      <c r="CO194" s="341"/>
      <c r="CP194" s="341"/>
      <c r="CQ194" s="341"/>
      <c r="CR194" s="341"/>
      <c r="CS194" s="341"/>
      <c r="CT194" s="341"/>
      <c r="CU194" s="341"/>
      <c r="CV194" s="341"/>
      <c r="CW194" s="341"/>
      <c r="CX194" s="341"/>
      <c r="CY194" s="341"/>
      <c r="CZ194" s="341"/>
      <c r="DA194" s="341"/>
      <c r="DB194" s="341"/>
      <c r="DC194" s="341"/>
      <c r="DD194" s="341"/>
      <c r="DE194" s="341"/>
      <c r="DF194" s="341"/>
      <c r="DG194" s="341"/>
      <c r="DH194" s="341"/>
      <c r="DI194" s="341"/>
      <c r="DJ194" s="341"/>
      <c r="DK194" s="341"/>
      <c r="DL194" s="341"/>
      <c r="DM194" s="341"/>
      <c r="DN194" s="341"/>
      <c r="DO194" s="341"/>
      <c r="DP194" s="341"/>
      <c r="DQ194" s="341"/>
      <c r="DR194" s="341"/>
      <c r="DS194" s="341"/>
      <c r="DT194" s="341"/>
      <c r="DU194" s="341"/>
      <c r="DV194" s="341"/>
      <c r="DW194" s="341"/>
      <c r="DX194" s="341"/>
      <c r="DY194" s="341"/>
      <c r="DZ194" s="341"/>
      <c r="EA194" s="341"/>
      <c r="EB194" s="341"/>
      <c r="EC194" s="341"/>
      <c r="ED194" s="341"/>
      <c r="EE194" s="341"/>
      <c r="EF194" s="341"/>
      <c r="EG194" s="341"/>
      <c r="EH194" s="341"/>
      <c r="EI194" s="341"/>
      <c r="EJ194" s="341"/>
      <c r="EK194" s="341"/>
      <c r="EL194" s="341"/>
      <c r="EM194" s="341"/>
      <c r="EN194" s="341"/>
      <c r="EO194" s="341"/>
      <c r="EP194" s="341"/>
      <c r="EQ194" s="341"/>
      <c r="ER194" s="341"/>
      <c r="ES194" s="341"/>
      <c r="ET194" s="341"/>
      <c r="EU194" s="341"/>
      <c r="EV194" s="341"/>
      <c r="EW194" s="341"/>
    </row>
    <row r="195" spans="1:153" s="366" customFormat="1" ht="12.75" hidden="1">
      <c r="A195" s="376"/>
      <c r="B195" s="377">
        <v>121280</v>
      </c>
      <c r="C195" s="360">
        <v>3100</v>
      </c>
      <c r="D195" s="375">
        <v>124380</v>
      </c>
      <c r="E195" s="371">
        <f t="shared" si="5"/>
        <v>46144</v>
      </c>
      <c r="F195" s="371">
        <f t="shared" si="6"/>
        <v>46174</v>
      </c>
      <c r="G195" s="347">
        <v>68</v>
      </c>
      <c r="H195" s="371">
        <f t="shared" si="7"/>
        <v>46174</v>
      </c>
      <c r="I195" s="367">
        <f t="shared" si="8"/>
        <v>46204</v>
      </c>
      <c r="J195" s="347"/>
      <c r="K195" s="347"/>
      <c r="L195" s="347"/>
      <c r="M195" s="347"/>
      <c r="N195" s="347"/>
      <c r="O195" s="347"/>
      <c r="P195" s="347"/>
      <c r="Q195" s="347"/>
      <c r="R195" s="347"/>
      <c r="S195" s="347"/>
      <c r="T195" s="347"/>
      <c r="U195" s="347"/>
      <c r="V195" s="347"/>
      <c r="W195" s="347"/>
      <c r="X195" s="347"/>
      <c r="Y195" s="347"/>
      <c r="Z195" s="347"/>
      <c r="AA195" s="347"/>
      <c r="AB195" s="347"/>
      <c r="AC195" s="341"/>
      <c r="AD195" s="341"/>
      <c r="AE195" s="341"/>
      <c r="AF195" s="341"/>
      <c r="AG195" s="341"/>
      <c r="AH195" s="341"/>
      <c r="AI195" s="341"/>
      <c r="AJ195" s="341"/>
      <c r="AK195" s="341"/>
      <c r="AL195" s="341"/>
      <c r="AM195" s="341"/>
      <c r="AN195" s="341"/>
      <c r="AO195" s="341"/>
      <c r="AP195" s="341"/>
      <c r="AQ195" s="341"/>
      <c r="AR195" s="341"/>
      <c r="AS195" s="341"/>
      <c r="AT195" s="341"/>
      <c r="AU195" s="341"/>
      <c r="AV195" s="341"/>
      <c r="AW195" s="341"/>
      <c r="AX195" s="341"/>
      <c r="AY195" s="341"/>
      <c r="AZ195" s="341"/>
      <c r="BA195" s="341"/>
      <c r="BB195" s="341"/>
      <c r="BC195" s="341"/>
      <c r="BD195" s="341"/>
      <c r="BE195" s="341"/>
      <c r="BF195" s="341"/>
      <c r="BG195" s="341"/>
      <c r="BH195" s="341"/>
      <c r="BI195" s="341"/>
      <c r="BJ195" s="341"/>
      <c r="BK195" s="341"/>
      <c r="BL195" s="341"/>
      <c r="BM195" s="341"/>
      <c r="BN195" s="341"/>
      <c r="BO195" s="341"/>
      <c r="BP195" s="341"/>
      <c r="BQ195" s="341"/>
      <c r="BR195" s="341"/>
      <c r="BS195" s="341"/>
      <c r="BT195" s="341"/>
      <c r="BU195" s="341"/>
      <c r="BV195" s="341"/>
      <c r="BW195" s="341"/>
      <c r="BX195" s="341"/>
      <c r="BY195" s="341"/>
      <c r="BZ195" s="341"/>
      <c r="CA195" s="341"/>
      <c r="CB195" s="341"/>
      <c r="CC195" s="341"/>
      <c r="CD195" s="341"/>
      <c r="CE195" s="341"/>
      <c r="CF195" s="341"/>
      <c r="CG195" s="341"/>
      <c r="CH195" s="341"/>
      <c r="CI195" s="341"/>
      <c r="CJ195" s="341"/>
      <c r="CK195" s="341"/>
      <c r="CL195" s="341"/>
      <c r="CM195" s="341"/>
      <c r="CN195" s="341"/>
      <c r="CO195" s="341"/>
      <c r="CP195" s="341"/>
      <c r="CQ195" s="341"/>
      <c r="CR195" s="341"/>
      <c r="CS195" s="341"/>
      <c r="CT195" s="341"/>
      <c r="CU195" s="341"/>
      <c r="CV195" s="341"/>
      <c r="CW195" s="341"/>
      <c r="CX195" s="341"/>
      <c r="CY195" s="341"/>
      <c r="CZ195" s="341"/>
      <c r="DA195" s="341"/>
      <c r="DB195" s="341"/>
      <c r="DC195" s="341"/>
      <c r="DD195" s="341"/>
      <c r="DE195" s="341"/>
      <c r="DF195" s="341"/>
      <c r="DG195" s="341"/>
      <c r="DH195" s="341"/>
      <c r="DI195" s="341"/>
      <c r="DJ195" s="341"/>
      <c r="DK195" s="341"/>
      <c r="DL195" s="341"/>
      <c r="DM195" s="341"/>
      <c r="DN195" s="341"/>
      <c r="DO195" s="341"/>
      <c r="DP195" s="341"/>
      <c r="DQ195" s="341"/>
      <c r="DR195" s="341"/>
      <c r="DS195" s="341"/>
      <c r="DT195" s="341"/>
      <c r="DU195" s="341"/>
      <c r="DV195" s="341"/>
      <c r="DW195" s="341"/>
      <c r="DX195" s="341"/>
      <c r="DY195" s="341"/>
      <c r="DZ195" s="341"/>
      <c r="EA195" s="341"/>
      <c r="EB195" s="341"/>
      <c r="EC195" s="341"/>
      <c r="ED195" s="341"/>
      <c r="EE195" s="341"/>
      <c r="EF195" s="341"/>
      <c r="EG195" s="341"/>
      <c r="EH195" s="341"/>
      <c r="EI195" s="341"/>
      <c r="EJ195" s="341"/>
      <c r="EK195" s="341"/>
      <c r="EL195" s="341"/>
      <c r="EM195" s="341"/>
      <c r="EN195" s="341"/>
      <c r="EO195" s="341"/>
      <c r="EP195" s="341"/>
      <c r="EQ195" s="341"/>
      <c r="ER195" s="341"/>
      <c r="ES195" s="341"/>
      <c r="ET195" s="341"/>
      <c r="EU195" s="341"/>
      <c r="EV195" s="341"/>
      <c r="EW195" s="341"/>
    </row>
    <row r="196" spans="1:153" s="366" customFormat="1" ht="12.75" hidden="1">
      <c r="A196" s="376"/>
      <c r="B196" s="377">
        <v>124380</v>
      </c>
      <c r="C196" s="360">
        <v>3100</v>
      </c>
      <c r="D196" s="375">
        <v>127480</v>
      </c>
      <c r="E196" s="371">
        <f t="shared" si="5"/>
        <v>46175</v>
      </c>
      <c r="F196" s="371">
        <f t="shared" si="6"/>
        <v>46204</v>
      </c>
      <c r="G196" s="347">
        <v>69</v>
      </c>
      <c r="H196" s="371">
        <f t="shared" si="7"/>
        <v>46204</v>
      </c>
      <c r="I196" s="367">
        <f t="shared" si="8"/>
        <v>46235</v>
      </c>
      <c r="J196" s="347"/>
      <c r="K196" s="347"/>
      <c r="L196" s="347"/>
      <c r="M196" s="347"/>
      <c r="N196" s="347"/>
      <c r="O196" s="347"/>
      <c r="P196" s="347"/>
      <c r="Q196" s="347"/>
      <c r="R196" s="347"/>
      <c r="S196" s="347"/>
      <c r="T196" s="347"/>
      <c r="U196" s="347"/>
      <c r="V196" s="347"/>
      <c r="W196" s="347"/>
      <c r="X196" s="347"/>
      <c r="Y196" s="347"/>
      <c r="Z196" s="347"/>
      <c r="AA196" s="347"/>
      <c r="AB196" s="347"/>
      <c r="AC196" s="341"/>
      <c r="AD196" s="341"/>
      <c r="AE196" s="341"/>
      <c r="AF196" s="341"/>
      <c r="AG196" s="341"/>
      <c r="AH196" s="341"/>
      <c r="AI196" s="341"/>
      <c r="AJ196" s="341"/>
      <c r="AK196" s="341"/>
      <c r="AL196" s="341"/>
      <c r="AM196" s="341"/>
      <c r="AN196" s="341"/>
      <c r="AO196" s="341"/>
      <c r="AP196" s="341"/>
      <c r="AQ196" s="341"/>
      <c r="AR196" s="341"/>
      <c r="AS196" s="341"/>
      <c r="AT196" s="341"/>
      <c r="AU196" s="341"/>
      <c r="AV196" s="341"/>
      <c r="AW196" s="341"/>
      <c r="AX196" s="341"/>
      <c r="AY196" s="341"/>
      <c r="AZ196" s="341"/>
      <c r="BA196" s="341"/>
      <c r="BB196" s="341"/>
      <c r="BC196" s="341"/>
      <c r="BD196" s="341"/>
      <c r="BE196" s="341"/>
      <c r="BF196" s="341"/>
      <c r="BG196" s="341"/>
      <c r="BH196" s="341"/>
      <c r="BI196" s="341"/>
      <c r="BJ196" s="341"/>
      <c r="BK196" s="341"/>
      <c r="BL196" s="341"/>
      <c r="BM196" s="341"/>
      <c r="BN196" s="341"/>
      <c r="BO196" s="341"/>
      <c r="BP196" s="341"/>
      <c r="BQ196" s="341"/>
      <c r="BR196" s="341"/>
      <c r="BS196" s="341"/>
      <c r="BT196" s="341"/>
      <c r="BU196" s="341"/>
      <c r="BV196" s="341"/>
      <c r="BW196" s="341"/>
      <c r="BX196" s="341"/>
      <c r="BY196" s="341"/>
      <c r="BZ196" s="341"/>
      <c r="CA196" s="341"/>
      <c r="CB196" s="341"/>
      <c r="CC196" s="341"/>
      <c r="CD196" s="341"/>
      <c r="CE196" s="341"/>
      <c r="CF196" s="341"/>
      <c r="CG196" s="341"/>
      <c r="CH196" s="341"/>
      <c r="CI196" s="341"/>
      <c r="CJ196" s="341"/>
      <c r="CK196" s="341"/>
      <c r="CL196" s="341"/>
      <c r="CM196" s="341"/>
      <c r="CN196" s="341"/>
      <c r="CO196" s="341"/>
      <c r="CP196" s="341"/>
      <c r="CQ196" s="341"/>
      <c r="CR196" s="341"/>
      <c r="CS196" s="341"/>
      <c r="CT196" s="341"/>
      <c r="CU196" s="341"/>
      <c r="CV196" s="341"/>
      <c r="CW196" s="341"/>
      <c r="CX196" s="341"/>
      <c r="CY196" s="341"/>
      <c r="CZ196" s="341"/>
      <c r="DA196" s="341"/>
      <c r="DB196" s="341"/>
      <c r="DC196" s="341"/>
      <c r="DD196" s="341"/>
      <c r="DE196" s="341"/>
      <c r="DF196" s="341"/>
      <c r="DG196" s="341"/>
      <c r="DH196" s="341"/>
      <c r="DI196" s="341"/>
      <c r="DJ196" s="341"/>
      <c r="DK196" s="341"/>
      <c r="DL196" s="341"/>
      <c r="DM196" s="341"/>
      <c r="DN196" s="341"/>
      <c r="DO196" s="341"/>
      <c r="DP196" s="341"/>
      <c r="DQ196" s="341"/>
      <c r="DR196" s="341"/>
      <c r="DS196" s="341"/>
      <c r="DT196" s="341"/>
      <c r="DU196" s="341"/>
      <c r="DV196" s="341"/>
      <c r="DW196" s="341"/>
      <c r="DX196" s="341"/>
      <c r="DY196" s="341"/>
      <c r="DZ196" s="341"/>
      <c r="EA196" s="341"/>
      <c r="EB196" s="341"/>
      <c r="EC196" s="341"/>
      <c r="ED196" s="341"/>
      <c r="EE196" s="341"/>
      <c r="EF196" s="341"/>
      <c r="EG196" s="341"/>
      <c r="EH196" s="341"/>
      <c r="EI196" s="341"/>
      <c r="EJ196" s="341"/>
      <c r="EK196" s="341"/>
      <c r="EL196" s="341"/>
      <c r="EM196" s="341"/>
      <c r="EN196" s="341"/>
      <c r="EO196" s="341"/>
      <c r="EP196" s="341"/>
      <c r="EQ196" s="341"/>
      <c r="ER196" s="341"/>
      <c r="ES196" s="341"/>
      <c r="ET196" s="341"/>
      <c r="EU196" s="341"/>
      <c r="EV196" s="341"/>
      <c r="EW196" s="341"/>
    </row>
    <row r="197" spans="1:153" s="366" customFormat="1" ht="12.75" hidden="1">
      <c r="A197" s="376"/>
      <c r="B197" s="377">
        <v>127480</v>
      </c>
      <c r="C197" s="360">
        <v>3100</v>
      </c>
      <c r="D197" s="375">
        <v>130580</v>
      </c>
      <c r="E197" s="371">
        <f t="shared" si="5"/>
        <v>46205</v>
      </c>
      <c r="F197" s="371">
        <f t="shared" si="6"/>
        <v>46235</v>
      </c>
      <c r="G197" s="347">
        <v>70</v>
      </c>
      <c r="H197" s="371">
        <f t="shared" si="7"/>
        <v>46235</v>
      </c>
      <c r="I197" s="367">
        <f t="shared" si="8"/>
        <v>46266</v>
      </c>
      <c r="J197" s="347"/>
      <c r="K197" s="347"/>
      <c r="L197" s="347"/>
      <c r="M197" s="347"/>
      <c r="N197" s="347"/>
      <c r="O197" s="347"/>
      <c r="P197" s="347"/>
      <c r="Q197" s="347"/>
      <c r="R197" s="347"/>
      <c r="S197" s="347"/>
      <c r="T197" s="347"/>
      <c r="U197" s="347"/>
      <c r="V197" s="347"/>
      <c r="W197" s="347"/>
      <c r="X197" s="347"/>
      <c r="Y197" s="347"/>
      <c r="Z197" s="347"/>
      <c r="AA197" s="347"/>
      <c r="AB197" s="347"/>
      <c r="AC197" s="341"/>
      <c r="AD197" s="341"/>
      <c r="AE197" s="341"/>
      <c r="AF197" s="341"/>
      <c r="AG197" s="341"/>
      <c r="AH197" s="341"/>
      <c r="AI197" s="341"/>
      <c r="AJ197" s="341"/>
      <c r="AK197" s="341"/>
      <c r="AL197" s="341"/>
      <c r="AM197" s="341"/>
      <c r="AN197" s="341"/>
      <c r="AO197" s="341"/>
      <c r="AP197" s="341"/>
      <c r="AQ197" s="341"/>
      <c r="AR197" s="341"/>
      <c r="AS197" s="341"/>
      <c r="AT197" s="341"/>
      <c r="AU197" s="341"/>
      <c r="AV197" s="341"/>
      <c r="AW197" s="341"/>
      <c r="AX197" s="341"/>
      <c r="AY197" s="341"/>
      <c r="AZ197" s="341"/>
      <c r="BA197" s="341"/>
      <c r="BB197" s="341"/>
      <c r="BC197" s="341"/>
      <c r="BD197" s="341"/>
      <c r="BE197" s="341"/>
      <c r="BF197" s="341"/>
      <c r="BG197" s="341"/>
      <c r="BH197" s="341"/>
      <c r="BI197" s="341"/>
      <c r="BJ197" s="341"/>
      <c r="BK197" s="341"/>
      <c r="BL197" s="341"/>
      <c r="BM197" s="341"/>
      <c r="BN197" s="341"/>
      <c r="BO197" s="341"/>
      <c r="BP197" s="341"/>
      <c r="BQ197" s="341"/>
      <c r="BR197" s="341"/>
      <c r="BS197" s="341"/>
      <c r="BT197" s="341"/>
      <c r="BU197" s="341"/>
      <c r="BV197" s="341"/>
      <c r="BW197" s="341"/>
      <c r="BX197" s="341"/>
      <c r="BY197" s="341"/>
      <c r="BZ197" s="341"/>
      <c r="CA197" s="341"/>
      <c r="CB197" s="341"/>
      <c r="CC197" s="341"/>
      <c r="CD197" s="341"/>
      <c r="CE197" s="341"/>
      <c r="CF197" s="341"/>
      <c r="CG197" s="341"/>
      <c r="CH197" s="341"/>
      <c r="CI197" s="341"/>
      <c r="CJ197" s="341"/>
      <c r="CK197" s="341"/>
      <c r="CL197" s="341"/>
      <c r="CM197" s="341"/>
      <c r="CN197" s="341"/>
      <c r="CO197" s="341"/>
      <c r="CP197" s="341"/>
      <c r="CQ197" s="341"/>
      <c r="CR197" s="341"/>
      <c r="CS197" s="341"/>
      <c r="CT197" s="341"/>
      <c r="CU197" s="341"/>
      <c r="CV197" s="341"/>
      <c r="CW197" s="341"/>
      <c r="CX197" s="341"/>
      <c r="CY197" s="341"/>
      <c r="CZ197" s="341"/>
      <c r="DA197" s="341"/>
      <c r="DB197" s="341"/>
      <c r="DC197" s="341"/>
      <c r="DD197" s="341"/>
      <c r="DE197" s="341"/>
      <c r="DF197" s="341"/>
      <c r="DG197" s="341"/>
      <c r="DH197" s="341"/>
      <c r="DI197" s="341"/>
      <c r="DJ197" s="341"/>
      <c r="DK197" s="341"/>
      <c r="DL197" s="341"/>
      <c r="DM197" s="341"/>
      <c r="DN197" s="341"/>
      <c r="DO197" s="341"/>
      <c r="DP197" s="341"/>
      <c r="DQ197" s="341"/>
      <c r="DR197" s="341"/>
      <c r="DS197" s="341"/>
      <c r="DT197" s="341"/>
      <c r="DU197" s="341"/>
      <c r="DV197" s="341"/>
      <c r="DW197" s="341"/>
      <c r="DX197" s="341"/>
      <c r="DY197" s="341"/>
      <c r="DZ197" s="341"/>
      <c r="EA197" s="341"/>
      <c r="EB197" s="341"/>
      <c r="EC197" s="341"/>
      <c r="ED197" s="341"/>
      <c r="EE197" s="341"/>
      <c r="EF197" s="341"/>
      <c r="EG197" s="341"/>
      <c r="EH197" s="341"/>
      <c r="EI197" s="341"/>
      <c r="EJ197" s="341"/>
      <c r="EK197" s="341"/>
      <c r="EL197" s="341"/>
      <c r="EM197" s="341"/>
      <c r="EN197" s="341"/>
      <c r="EO197" s="341"/>
      <c r="EP197" s="341"/>
      <c r="EQ197" s="341"/>
      <c r="ER197" s="341"/>
      <c r="ES197" s="341"/>
      <c r="ET197" s="341"/>
      <c r="EU197" s="341"/>
      <c r="EV197" s="341"/>
      <c r="EW197" s="341"/>
    </row>
    <row r="198" spans="1:153" s="366" customFormat="1" ht="12.75" hidden="1">
      <c r="A198" s="376"/>
      <c r="B198" s="377">
        <v>130580</v>
      </c>
      <c r="C198" s="360">
        <v>3320</v>
      </c>
      <c r="D198" s="375">
        <v>133900</v>
      </c>
      <c r="E198" s="371">
        <f t="shared" si="5"/>
        <v>46236</v>
      </c>
      <c r="F198" s="371">
        <f t="shared" si="6"/>
        <v>46266</v>
      </c>
      <c r="G198" s="347">
        <v>71</v>
      </c>
      <c r="H198" s="371">
        <f t="shared" si="7"/>
        <v>46266</v>
      </c>
      <c r="I198" s="367">
        <f t="shared" si="8"/>
        <v>46296</v>
      </c>
      <c r="J198" s="347"/>
      <c r="K198" s="347"/>
      <c r="L198" s="347"/>
      <c r="M198" s="347"/>
      <c r="N198" s="347"/>
      <c r="O198" s="347"/>
      <c r="P198" s="347"/>
      <c r="Q198" s="347"/>
      <c r="R198" s="347"/>
      <c r="S198" s="347"/>
      <c r="T198" s="347"/>
      <c r="U198" s="347"/>
      <c r="V198" s="347"/>
      <c r="W198" s="347"/>
      <c r="X198" s="347"/>
      <c r="Y198" s="347"/>
      <c r="Z198" s="347"/>
      <c r="AA198" s="347"/>
      <c r="AB198" s="347"/>
      <c r="AC198" s="341"/>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1"/>
      <c r="AY198" s="341"/>
      <c r="AZ198" s="341"/>
      <c r="BA198" s="341"/>
      <c r="BB198" s="341"/>
      <c r="BC198" s="341"/>
      <c r="BD198" s="341"/>
      <c r="BE198" s="341"/>
      <c r="BF198" s="341"/>
      <c r="BG198" s="341"/>
      <c r="BH198" s="341"/>
      <c r="BI198" s="341"/>
      <c r="BJ198" s="341"/>
      <c r="BK198" s="341"/>
      <c r="BL198" s="341"/>
      <c r="BM198" s="341"/>
      <c r="BN198" s="341"/>
      <c r="BO198" s="341"/>
      <c r="BP198" s="341"/>
      <c r="BQ198" s="341"/>
      <c r="BR198" s="341"/>
      <c r="BS198" s="341"/>
      <c r="BT198" s="341"/>
      <c r="BU198" s="341"/>
      <c r="BV198" s="341"/>
      <c r="BW198" s="341"/>
      <c r="BX198" s="341"/>
      <c r="BY198" s="341"/>
      <c r="BZ198" s="341"/>
      <c r="CA198" s="341"/>
      <c r="CB198" s="341"/>
      <c r="CC198" s="341"/>
      <c r="CD198" s="341"/>
      <c r="CE198" s="341"/>
      <c r="CF198" s="341"/>
      <c r="CG198" s="341"/>
      <c r="CH198" s="341"/>
      <c r="CI198" s="341"/>
      <c r="CJ198" s="341"/>
      <c r="CK198" s="341"/>
      <c r="CL198" s="341"/>
      <c r="CM198" s="341"/>
      <c r="CN198" s="341"/>
      <c r="CO198" s="341"/>
      <c r="CP198" s="341"/>
      <c r="CQ198" s="341"/>
      <c r="CR198" s="341"/>
      <c r="CS198" s="341"/>
      <c r="CT198" s="341"/>
      <c r="CU198" s="341"/>
      <c r="CV198" s="341"/>
      <c r="CW198" s="341"/>
      <c r="CX198" s="341"/>
      <c r="CY198" s="341"/>
      <c r="CZ198" s="341"/>
      <c r="DA198" s="341"/>
      <c r="DB198" s="341"/>
      <c r="DC198" s="341"/>
      <c r="DD198" s="341"/>
      <c r="DE198" s="341"/>
      <c r="DF198" s="341"/>
      <c r="DG198" s="341"/>
      <c r="DH198" s="341"/>
      <c r="DI198" s="341"/>
      <c r="DJ198" s="341"/>
      <c r="DK198" s="341"/>
      <c r="DL198" s="341"/>
      <c r="DM198" s="341"/>
      <c r="DN198" s="341"/>
      <c r="DO198" s="341"/>
      <c r="DP198" s="341"/>
      <c r="DQ198" s="341"/>
      <c r="DR198" s="341"/>
      <c r="DS198" s="341"/>
      <c r="DT198" s="341"/>
      <c r="DU198" s="341"/>
      <c r="DV198" s="341"/>
      <c r="DW198" s="341"/>
      <c r="DX198" s="341"/>
      <c r="DY198" s="341"/>
      <c r="DZ198" s="341"/>
      <c r="EA198" s="341"/>
      <c r="EB198" s="341"/>
      <c r="EC198" s="341"/>
      <c r="ED198" s="341"/>
      <c r="EE198" s="341"/>
      <c r="EF198" s="341"/>
      <c r="EG198" s="341"/>
      <c r="EH198" s="341"/>
      <c r="EI198" s="341"/>
      <c r="EJ198" s="341"/>
      <c r="EK198" s="341"/>
      <c r="EL198" s="341"/>
      <c r="EM198" s="341"/>
      <c r="EN198" s="341"/>
      <c r="EO198" s="341"/>
      <c r="EP198" s="341"/>
      <c r="EQ198" s="341"/>
      <c r="ER198" s="341"/>
      <c r="ES198" s="341"/>
      <c r="ET198" s="341"/>
      <c r="EU198" s="341"/>
      <c r="EV198" s="341"/>
      <c r="EW198" s="341"/>
    </row>
    <row r="199" spans="1:153" s="366" customFormat="1" ht="12.75" hidden="1">
      <c r="A199" s="376"/>
      <c r="B199" s="377">
        <v>133900</v>
      </c>
      <c r="C199" s="360">
        <v>3320</v>
      </c>
      <c r="D199" s="375">
        <v>137220</v>
      </c>
      <c r="E199" s="371">
        <f aca="true" t="shared" si="9" ref="E199:E208">F198+1</f>
        <v>46267</v>
      </c>
      <c r="F199" s="371">
        <f aca="true" t="shared" si="10" ref="F199:F208">DATE(YEAR(E199),MONTH(E199)+1,1)</f>
        <v>46296</v>
      </c>
      <c r="G199" s="347">
        <v>72</v>
      </c>
      <c r="H199" s="371">
        <f t="shared" si="7"/>
        <v>46296</v>
      </c>
      <c r="I199" s="367">
        <f t="shared" si="8"/>
        <v>46327</v>
      </c>
      <c r="J199" s="347"/>
      <c r="K199" s="347"/>
      <c r="L199" s="347"/>
      <c r="M199" s="347"/>
      <c r="N199" s="347"/>
      <c r="O199" s="347"/>
      <c r="P199" s="347"/>
      <c r="Q199" s="347"/>
      <c r="R199" s="347"/>
      <c r="S199" s="347"/>
      <c r="T199" s="347"/>
      <c r="U199" s="347"/>
      <c r="V199" s="347"/>
      <c r="W199" s="347"/>
      <c r="X199" s="347"/>
      <c r="Y199" s="347"/>
      <c r="Z199" s="347"/>
      <c r="AA199" s="347"/>
      <c r="AB199" s="347"/>
      <c r="AC199" s="341"/>
      <c r="AD199" s="341"/>
      <c r="AE199" s="341"/>
      <c r="AF199" s="341"/>
      <c r="AG199" s="341"/>
      <c r="AH199" s="341"/>
      <c r="AI199" s="341"/>
      <c r="AJ199" s="341"/>
      <c r="AK199" s="341"/>
      <c r="AL199" s="341"/>
      <c r="AM199" s="341"/>
      <c r="AN199" s="341"/>
      <c r="AO199" s="341"/>
      <c r="AP199" s="341"/>
      <c r="AQ199" s="341"/>
      <c r="AR199" s="341"/>
      <c r="AS199" s="341"/>
      <c r="AT199" s="341"/>
      <c r="AU199" s="341"/>
      <c r="AV199" s="341"/>
      <c r="AW199" s="341"/>
      <c r="AX199" s="341"/>
      <c r="AY199" s="341"/>
      <c r="AZ199" s="341"/>
      <c r="BA199" s="341"/>
      <c r="BB199" s="341"/>
      <c r="BC199" s="341"/>
      <c r="BD199" s="341"/>
      <c r="BE199" s="341"/>
      <c r="BF199" s="341"/>
      <c r="BG199" s="341"/>
      <c r="BH199" s="341"/>
      <c r="BI199" s="341"/>
      <c r="BJ199" s="341"/>
      <c r="BK199" s="341"/>
      <c r="BL199" s="341"/>
      <c r="BM199" s="341"/>
      <c r="BN199" s="341"/>
      <c r="BO199" s="341"/>
      <c r="BP199" s="341"/>
      <c r="BQ199" s="341"/>
      <c r="BR199" s="341"/>
      <c r="BS199" s="341"/>
      <c r="BT199" s="341"/>
      <c r="BU199" s="341"/>
      <c r="BV199" s="341"/>
      <c r="BW199" s="341"/>
      <c r="BX199" s="341"/>
      <c r="BY199" s="341"/>
      <c r="BZ199" s="341"/>
      <c r="CA199" s="341"/>
      <c r="CB199" s="341"/>
      <c r="CC199" s="341"/>
      <c r="CD199" s="341"/>
      <c r="CE199" s="341"/>
      <c r="CF199" s="341"/>
      <c r="CG199" s="341"/>
      <c r="CH199" s="341"/>
      <c r="CI199" s="341"/>
      <c r="CJ199" s="341"/>
      <c r="CK199" s="341"/>
      <c r="CL199" s="341"/>
      <c r="CM199" s="341"/>
      <c r="CN199" s="341"/>
      <c r="CO199" s="341"/>
      <c r="CP199" s="341"/>
      <c r="CQ199" s="341"/>
      <c r="CR199" s="341"/>
      <c r="CS199" s="341"/>
      <c r="CT199" s="341"/>
      <c r="CU199" s="341"/>
      <c r="CV199" s="341"/>
      <c r="CW199" s="341"/>
      <c r="CX199" s="341"/>
      <c r="CY199" s="341"/>
      <c r="CZ199" s="341"/>
      <c r="DA199" s="341"/>
      <c r="DB199" s="341"/>
      <c r="DC199" s="341"/>
      <c r="DD199" s="341"/>
      <c r="DE199" s="341"/>
      <c r="DF199" s="341"/>
      <c r="DG199" s="341"/>
      <c r="DH199" s="341"/>
      <c r="DI199" s="341"/>
      <c r="DJ199" s="341"/>
      <c r="DK199" s="341"/>
      <c r="DL199" s="341"/>
      <c r="DM199" s="341"/>
      <c r="DN199" s="341"/>
      <c r="DO199" s="341"/>
      <c r="DP199" s="341"/>
      <c r="DQ199" s="341"/>
      <c r="DR199" s="341"/>
      <c r="DS199" s="341"/>
      <c r="DT199" s="341"/>
      <c r="DU199" s="341"/>
      <c r="DV199" s="341"/>
      <c r="DW199" s="341"/>
      <c r="DX199" s="341"/>
      <c r="DY199" s="341"/>
      <c r="DZ199" s="341"/>
      <c r="EA199" s="341"/>
      <c r="EB199" s="341"/>
      <c r="EC199" s="341"/>
      <c r="ED199" s="341"/>
      <c r="EE199" s="341"/>
      <c r="EF199" s="341"/>
      <c r="EG199" s="341"/>
      <c r="EH199" s="341"/>
      <c r="EI199" s="341"/>
      <c r="EJ199" s="341"/>
      <c r="EK199" s="341"/>
      <c r="EL199" s="341"/>
      <c r="EM199" s="341"/>
      <c r="EN199" s="341"/>
      <c r="EO199" s="341"/>
      <c r="EP199" s="341"/>
      <c r="EQ199" s="341"/>
      <c r="ER199" s="341"/>
      <c r="ES199" s="341"/>
      <c r="ET199" s="341"/>
      <c r="EU199" s="341"/>
      <c r="EV199" s="341"/>
      <c r="EW199" s="341"/>
    </row>
    <row r="200" spans="1:153" s="366" customFormat="1" ht="12.75" hidden="1">
      <c r="A200" s="376"/>
      <c r="B200" s="377">
        <v>137220</v>
      </c>
      <c r="C200" s="360">
        <v>3320</v>
      </c>
      <c r="D200" s="375">
        <v>140540</v>
      </c>
      <c r="E200" s="371">
        <f t="shared" si="9"/>
        <v>46297</v>
      </c>
      <c r="F200" s="371">
        <f t="shared" si="10"/>
        <v>46327</v>
      </c>
      <c r="G200" s="347">
        <v>73</v>
      </c>
      <c r="H200" s="371">
        <f t="shared" si="7"/>
        <v>46327</v>
      </c>
      <c r="I200" s="367">
        <f t="shared" si="8"/>
        <v>46357</v>
      </c>
      <c r="J200" s="347"/>
      <c r="K200" s="347"/>
      <c r="L200" s="347"/>
      <c r="M200" s="347"/>
      <c r="N200" s="347"/>
      <c r="O200" s="347"/>
      <c r="P200" s="347"/>
      <c r="Q200" s="347"/>
      <c r="R200" s="347"/>
      <c r="S200" s="347"/>
      <c r="T200" s="347"/>
      <c r="U200" s="347"/>
      <c r="V200" s="347"/>
      <c r="W200" s="347"/>
      <c r="X200" s="347"/>
      <c r="Y200" s="347"/>
      <c r="Z200" s="347"/>
      <c r="AA200" s="347"/>
      <c r="AB200" s="347"/>
      <c r="AC200" s="341"/>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1"/>
      <c r="AY200" s="341"/>
      <c r="AZ200" s="341"/>
      <c r="BA200" s="341"/>
      <c r="BB200" s="341"/>
      <c r="BC200" s="341"/>
      <c r="BD200" s="341"/>
      <c r="BE200" s="341"/>
      <c r="BF200" s="341"/>
      <c r="BG200" s="341"/>
      <c r="BH200" s="341"/>
      <c r="BI200" s="341"/>
      <c r="BJ200" s="341"/>
      <c r="BK200" s="341"/>
      <c r="BL200" s="341"/>
      <c r="BM200" s="341"/>
      <c r="BN200" s="341"/>
      <c r="BO200" s="341"/>
      <c r="BP200" s="341"/>
      <c r="BQ200" s="341"/>
      <c r="BR200" s="341"/>
      <c r="BS200" s="341"/>
      <c r="BT200" s="341"/>
      <c r="BU200" s="341"/>
      <c r="BV200" s="341"/>
      <c r="BW200" s="341"/>
      <c r="BX200" s="341"/>
      <c r="BY200" s="341"/>
      <c r="BZ200" s="341"/>
      <c r="CA200" s="341"/>
      <c r="CB200" s="341"/>
      <c r="CC200" s="341"/>
      <c r="CD200" s="341"/>
      <c r="CE200" s="341"/>
      <c r="CF200" s="341"/>
      <c r="CG200" s="341"/>
      <c r="CH200" s="341"/>
      <c r="CI200" s="341"/>
      <c r="CJ200" s="341"/>
      <c r="CK200" s="341"/>
      <c r="CL200" s="341"/>
      <c r="CM200" s="341"/>
      <c r="CN200" s="341"/>
      <c r="CO200" s="341"/>
      <c r="CP200" s="341"/>
      <c r="CQ200" s="341"/>
      <c r="CR200" s="341"/>
      <c r="CS200" s="341"/>
      <c r="CT200" s="341"/>
      <c r="CU200" s="341"/>
      <c r="CV200" s="341"/>
      <c r="CW200" s="341"/>
      <c r="CX200" s="341"/>
      <c r="CY200" s="341"/>
      <c r="CZ200" s="341"/>
      <c r="DA200" s="341"/>
      <c r="DB200" s="341"/>
      <c r="DC200" s="341"/>
      <c r="DD200" s="341"/>
      <c r="DE200" s="341"/>
      <c r="DF200" s="341"/>
      <c r="DG200" s="341"/>
      <c r="DH200" s="341"/>
      <c r="DI200" s="341"/>
      <c r="DJ200" s="341"/>
      <c r="DK200" s="341"/>
      <c r="DL200" s="341"/>
      <c r="DM200" s="341"/>
      <c r="DN200" s="341"/>
      <c r="DO200" s="341"/>
      <c r="DP200" s="341"/>
      <c r="DQ200" s="341"/>
      <c r="DR200" s="341"/>
      <c r="DS200" s="341"/>
      <c r="DT200" s="341"/>
      <c r="DU200" s="341"/>
      <c r="DV200" s="341"/>
      <c r="DW200" s="341"/>
      <c r="DX200" s="341"/>
      <c r="DY200" s="341"/>
      <c r="DZ200" s="341"/>
      <c r="EA200" s="341"/>
      <c r="EB200" s="341"/>
      <c r="EC200" s="341"/>
      <c r="ED200" s="341"/>
      <c r="EE200" s="341"/>
      <c r="EF200" s="341"/>
      <c r="EG200" s="341"/>
      <c r="EH200" s="341"/>
      <c r="EI200" s="341"/>
      <c r="EJ200" s="341"/>
      <c r="EK200" s="341"/>
      <c r="EL200" s="341"/>
      <c r="EM200" s="341"/>
      <c r="EN200" s="341"/>
      <c r="EO200" s="341"/>
      <c r="EP200" s="341"/>
      <c r="EQ200" s="341"/>
      <c r="ER200" s="341"/>
      <c r="ES200" s="341"/>
      <c r="ET200" s="341"/>
      <c r="EU200" s="341"/>
      <c r="EV200" s="341"/>
      <c r="EW200" s="341"/>
    </row>
    <row r="201" spans="1:153" s="366" customFormat="1" ht="12.75" hidden="1">
      <c r="A201" s="376"/>
      <c r="B201" s="377">
        <v>140540</v>
      </c>
      <c r="C201" s="360">
        <v>3610</v>
      </c>
      <c r="D201" s="375">
        <v>144150</v>
      </c>
      <c r="E201" s="371">
        <f t="shared" si="9"/>
        <v>46328</v>
      </c>
      <c r="F201" s="371">
        <f t="shared" si="10"/>
        <v>46357</v>
      </c>
      <c r="G201" s="347">
        <v>74</v>
      </c>
      <c r="H201" s="371">
        <f t="shared" si="7"/>
        <v>46357</v>
      </c>
      <c r="I201" s="367">
        <f t="shared" si="8"/>
        <v>46388</v>
      </c>
      <c r="J201" s="347"/>
      <c r="K201" s="347"/>
      <c r="L201" s="347"/>
      <c r="M201" s="347"/>
      <c r="N201" s="347"/>
      <c r="O201" s="347"/>
      <c r="P201" s="347"/>
      <c r="Q201" s="347"/>
      <c r="R201" s="347"/>
      <c r="S201" s="347"/>
      <c r="T201" s="347"/>
      <c r="U201" s="347"/>
      <c r="V201" s="347"/>
      <c r="W201" s="347"/>
      <c r="X201" s="347"/>
      <c r="Y201" s="347"/>
      <c r="Z201" s="347"/>
      <c r="AA201" s="347"/>
      <c r="AB201" s="347"/>
      <c r="AC201" s="341"/>
      <c r="AD201" s="341"/>
      <c r="AE201" s="341"/>
      <c r="AF201" s="341"/>
      <c r="AG201" s="341"/>
      <c r="AH201" s="341"/>
      <c r="AI201" s="341"/>
      <c r="AJ201" s="341"/>
      <c r="AK201" s="341"/>
      <c r="AL201" s="341"/>
      <c r="AM201" s="341"/>
      <c r="AN201" s="341"/>
      <c r="AO201" s="341"/>
      <c r="AP201" s="341"/>
      <c r="AQ201" s="341"/>
      <c r="AR201" s="341"/>
      <c r="AS201" s="341"/>
      <c r="AT201" s="341"/>
      <c r="AU201" s="341"/>
      <c r="AV201" s="341"/>
      <c r="AW201" s="341"/>
      <c r="AX201" s="341"/>
      <c r="AY201" s="341"/>
      <c r="AZ201" s="341"/>
      <c r="BA201" s="341"/>
      <c r="BB201" s="341"/>
      <c r="BC201" s="341"/>
      <c r="BD201" s="341"/>
      <c r="BE201" s="341"/>
      <c r="BF201" s="341"/>
      <c r="BG201" s="341"/>
      <c r="BH201" s="341"/>
      <c r="BI201" s="341"/>
      <c r="BJ201" s="341"/>
      <c r="BK201" s="341"/>
      <c r="BL201" s="341"/>
      <c r="BM201" s="341"/>
      <c r="BN201" s="341"/>
      <c r="BO201" s="341"/>
      <c r="BP201" s="341"/>
      <c r="BQ201" s="341"/>
      <c r="BR201" s="341"/>
      <c r="BS201" s="341"/>
      <c r="BT201" s="341"/>
      <c r="BU201" s="341"/>
      <c r="BV201" s="341"/>
      <c r="BW201" s="341"/>
      <c r="BX201" s="341"/>
      <c r="BY201" s="341"/>
      <c r="BZ201" s="341"/>
      <c r="CA201" s="341"/>
      <c r="CB201" s="341"/>
      <c r="CC201" s="341"/>
      <c r="CD201" s="341"/>
      <c r="CE201" s="341"/>
      <c r="CF201" s="341"/>
      <c r="CG201" s="341"/>
      <c r="CH201" s="341"/>
      <c r="CI201" s="341"/>
      <c r="CJ201" s="341"/>
      <c r="CK201" s="341"/>
      <c r="CL201" s="341"/>
      <c r="CM201" s="341"/>
      <c r="CN201" s="341"/>
      <c r="CO201" s="341"/>
      <c r="CP201" s="341"/>
      <c r="CQ201" s="341"/>
      <c r="CR201" s="341"/>
      <c r="CS201" s="341"/>
      <c r="CT201" s="341"/>
      <c r="CU201" s="341"/>
      <c r="CV201" s="341"/>
      <c r="CW201" s="341"/>
      <c r="CX201" s="341"/>
      <c r="CY201" s="341"/>
      <c r="CZ201" s="341"/>
      <c r="DA201" s="341"/>
      <c r="DB201" s="341"/>
      <c r="DC201" s="341"/>
      <c r="DD201" s="341"/>
      <c r="DE201" s="341"/>
      <c r="DF201" s="341"/>
      <c r="DG201" s="341"/>
      <c r="DH201" s="341"/>
      <c r="DI201" s="341"/>
      <c r="DJ201" s="341"/>
      <c r="DK201" s="341"/>
      <c r="DL201" s="341"/>
      <c r="DM201" s="341"/>
      <c r="DN201" s="341"/>
      <c r="DO201" s="341"/>
      <c r="DP201" s="341"/>
      <c r="DQ201" s="341"/>
      <c r="DR201" s="341"/>
      <c r="DS201" s="341"/>
      <c r="DT201" s="341"/>
      <c r="DU201" s="341"/>
      <c r="DV201" s="341"/>
      <c r="DW201" s="341"/>
      <c r="DX201" s="341"/>
      <c r="DY201" s="341"/>
      <c r="DZ201" s="341"/>
      <c r="EA201" s="341"/>
      <c r="EB201" s="341"/>
      <c r="EC201" s="341"/>
      <c r="ED201" s="341"/>
      <c r="EE201" s="341"/>
      <c r="EF201" s="341"/>
      <c r="EG201" s="341"/>
      <c r="EH201" s="341"/>
      <c r="EI201" s="341"/>
      <c r="EJ201" s="341"/>
      <c r="EK201" s="341"/>
      <c r="EL201" s="341"/>
      <c r="EM201" s="341"/>
      <c r="EN201" s="341"/>
      <c r="EO201" s="341"/>
      <c r="EP201" s="341"/>
      <c r="EQ201" s="341"/>
      <c r="ER201" s="341"/>
      <c r="ES201" s="341"/>
      <c r="ET201" s="341"/>
      <c r="EU201" s="341"/>
      <c r="EV201" s="341"/>
      <c r="EW201" s="341"/>
    </row>
    <row r="202" spans="1:153" s="366" customFormat="1" ht="12.75" hidden="1">
      <c r="A202" s="376"/>
      <c r="B202" s="377">
        <v>144150</v>
      </c>
      <c r="C202" s="360">
        <v>3610</v>
      </c>
      <c r="D202" s="375">
        <v>147760</v>
      </c>
      <c r="E202" s="371">
        <f t="shared" si="9"/>
        <v>46358</v>
      </c>
      <c r="F202" s="371">
        <f t="shared" si="10"/>
        <v>46388</v>
      </c>
      <c r="G202" s="347">
        <v>75</v>
      </c>
      <c r="H202" s="371">
        <f t="shared" si="7"/>
        <v>46388</v>
      </c>
      <c r="I202" s="367">
        <f t="shared" si="8"/>
        <v>46419</v>
      </c>
      <c r="J202" s="347"/>
      <c r="K202" s="347"/>
      <c r="L202" s="347"/>
      <c r="M202" s="347"/>
      <c r="N202" s="347"/>
      <c r="O202" s="347"/>
      <c r="P202" s="347"/>
      <c r="Q202" s="347"/>
      <c r="R202" s="347"/>
      <c r="S202" s="347"/>
      <c r="T202" s="347"/>
      <c r="U202" s="347"/>
      <c r="V202" s="347"/>
      <c r="W202" s="347"/>
      <c r="X202" s="347"/>
      <c r="Y202" s="347"/>
      <c r="Z202" s="347"/>
      <c r="AA202" s="347"/>
      <c r="AB202" s="347"/>
      <c r="AC202" s="341"/>
      <c r="AD202" s="341"/>
      <c r="AE202" s="341"/>
      <c r="AF202" s="341"/>
      <c r="AG202" s="341"/>
      <c r="AH202" s="341"/>
      <c r="AI202" s="341"/>
      <c r="AJ202" s="341"/>
      <c r="AK202" s="341"/>
      <c r="AL202" s="341"/>
      <c r="AM202" s="341"/>
      <c r="AN202" s="341"/>
      <c r="AO202" s="341"/>
      <c r="AP202" s="341"/>
      <c r="AQ202" s="341"/>
      <c r="AR202" s="341"/>
      <c r="AS202" s="341"/>
      <c r="AT202" s="341"/>
      <c r="AU202" s="341"/>
      <c r="AV202" s="341"/>
      <c r="AW202" s="341"/>
      <c r="AX202" s="341"/>
      <c r="AY202" s="341"/>
      <c r="AZ202" s="341"/>
      <c r="BA202" s="341"/>
      <c r="BB202" s="341"/>
      <c r="BC202" s="341"/>
      <c r="BD202" s="341"/>
      <c r="BE202" s="341"/>
      <c r="BF202" s="341"/>
      <c r="BG202" s="341"/>
      <c r="BH202" s="341"/>
      <c r="BI202" s="341"/>
      <c r="BJ202" s="341"/>
      <c r="BK202" s="341"/>
      <c r="BL202" s="341"/>
      <c r="BM202" s="341"/>
      <c r="BN202" s="341"/>
      <c r="BO202" s="341"/>
      <c r="BP202" s="341"/>
      <c r="BQ202" s="341"/>
      <c r="BR202" s="341"/>
      <c r="BS202" s="341"/>
      <c r="BT202" s="341"/>
      <c r="BU202" s="341"/>
      <c r="BV202" s="341"/>
      <c r="BW202" s="341"/>
      <c r="BX202" s="341"/>
      <c r="BY202" s="341"/>
      <c r="BZ202" s="341"/>
      <c r="CA202" s="341"/>
      <c r="CB202" s="341"/>
      <c r="CC202" s="341"/>
      <c r="CD202" s="341"/>
      <c r="CE202" s="341"/>
      <c r="CF202" s="341"/>
      <c r="CG202" s="341"/>
      <c r="CH202" s="341"/>
      <c r="CI202" s="341"/>
      <c r="CJ202" s="341"/>
      <c r="CK202" s="341"/>
      <c r="CL202" s="341"/>
      <c r="CM202" s="341"/>
      <c r="CN202" s="341"/>
      <c r="CO202" s="341"/>
      <c r="CP202" s="341"/>
      <c r="CQ202" s="341"/>
      <c r="CR202" s="341"/>
      <c r="CS202" s="341"/>
      <c r="CT202" s="341"/>
      <c r="CU202" s="341"/>
      <c r="CV202" s="341"/>
      <c r="CW202" s="341"/>
      <c r="CX202" s="341"/>
      <c r="CY202" s="341"/>
      <c r="CZ202" s="341"/>
      <c r="DA202" s="341"/>
      <c r="DB202" s="341"/>
      <c r="DC202" s="341"/>
      <c r="DD202" s="341"/>
      <c r="DE202" s="341"/>
      <c r="DF202" s="341"/>
      <c r="DG202" s="341"/>
      <c r="DH202" s="341"/>
      <c r="DI202" s="341"/>
      <c r="DJ202" s="341"/>
      <c r="DK202" s="341"/>
      <c r="DL202" s="341"/>
      <c r="DM202" s="341"/>
      <c r="DN202" s="341"/>
      <c r="DO202" s="341"/>
      <c r="DP202" s="341"/>
      <c r="DQ202" s="341"/>
      <c r="DR202" s="341"/>
      <c r="DS202" s="341"/>
      <c r="DT202" s="341"/>
      <c r="DU202" s="341"/>
      <c r="DV202" s="341"/>
      <c r="DW202" s="341"/>
      <c r="DX202" s="341"/>
      <c r="DY202" s="341"/>
      <c r="DZ202" s="341"/>
      <c r="EA202" s="341"/>
      <c r="EB202" s="341"/>
      <c r="EC202" s="341"/>
      <c r="ED202" s="341"/>
      <c r="EE202" s="341"/>
      <c r="EF202" s="341"/>
      <c r="EG202" s="341"/>
      <c r="EH202" s="341"/>
      <c r="EI202" s="341"/>
      <c r="EJ202" s="341"/>
      <c r="EK202" s="341"/>
      <c r="EL202" s="341"/>
      <c r="EM202" s="341"/>
      <c r="EN202" s="341"/>
      <c r="EO202" s="341"/>
      <c r="EP202" s="341"/>
      <c r="EQ202" s="341"/>
      <c r="ER202" s="341"/>
      <c r="ES202" s="341"/>
      <c r="ET202" s="341"/>
      <c r="EU202" s="341"/>
      <c r="EV202" s="341"/>
      <c r="EW202" s="341"/>
    </row>
    <row r="203" spans="1:153" s="366" customFormat="1" ht="12.75" hidden="1">
      <c r="A203" s="376"/>
      <c r="B203" s="377">
        <v>147760</v>
      </c>
      <c r="C203" s="360">
        <v>3610</v>
      </c>
      <c r="D203" s="375">
        <v>151370</v>
      </c>
      <c r="E203" s="371">
        <f t="shared" si="9"/>
        <v>46389</v>
      </c>
      <c r="F203" s="371">
        <f t="shared" si="10"/>
        <v>46419</v>
      </c>
      <c r="G203" s="347">
        <v>76</v>
      </c>
      <c r="H203" s="371">
        <f t="shared" si="7"/>
        <v>46419</v>
      </c>
      <c r="I203" s="367">
        <f t="shared" si="8"/>
        <v>46447</v>
      </c>
      <c r="J203" s="347"/>
      <c r="K203" s="347"/>
      <c r="L203" s="347"/>
      <c r="M203" s="347"/>
      <c r="N203" s="347"/>
      <c r="O203" s="347"/>
      <c r="P203" s="347"/>
      <c r="Q203" s="347"/>
      <c r="R203" s="347"/>
      <c r="S203" s="347"/>
      <c r="T203" s="347"/>
      <c r="U203" s="347"/>
      <c r="V203" s="347"/>
      <c r="W203" s="347"/>
      <c r="X203" s="347"/>
      <c r="Y203" s="347"/>
      <c r="Z203" s="347"/>
      <c r="AA203" s="347"/>
      <c r="AB203" s="347"/>
      <c r="AC203" s="341"/>
      <c r="AD203" s="341"/>
      <c r="AE203" s="341"/>
      <c r="AF203" s="341"/>
      <c r="AG203" s="341"/>
      <c r="AH203" s="341"/>
      <c r="AI203" s="341"/>
      <c r="AJ203" s="341"/>
      <c r="AK203" s="341"/>
      <c r="AL203" s="341"/>
      <c r="AM203" s="341"/>
      <c r="AN203" s="341"/>
      <c r="AO203" s="341"/>
      <c r="AP203" s="341"/>
      <c r="AQ203" s="341"/>
      <c r="AR203" s="341"/>
      <c r="AS203" s="341"/>
      <c r="AT203" s="341"/>
      <c r="AU203" s="341"/>
      <c r="AV203" s="341"/>
      <c r="AW203" s="341"/>
      <c r="AX203" s="341"/>
      <c r="AY203" s="341"/>
      <c r="AZ203" s="341"/>
      <c r="BA203" s="341"/>
      <c r="BB203" s="341"/>
      <c r="BC203" s="341"/>
      <c r="BD203" s="341"/>
      <c r="BE203" s="341"/>
      <c r="BF203" s="341"/>
      <c r="BG203" s="341"/>
      <c r="BH203" s="341"/>
      <c r="BI203" s="341"/>
      <c r="BJ203" s="341"/>
      <c r="BK203" s="341"/>
      <c r="BL203" s="341"/>
      <c r="BM203" s="341"/>
      <c r="BN203" s="341"/>
      <c r="BO203" s="341"/>
      <c r="BP203" s="341"/>
      <c r="BQ203" s="341"/>
      <c r="BR203" s="341"/>
      <c r="BS203" s="341"/>
      <c r="BT203" s="341"/>
      <c r="BU203" s="341"/>
      <c r="BV203" s="341"/>
      <c r="BW203" s="341"/>
      <c r="BX203" s="341"/>
      <c r="BY203" s="341"/>
      <c r="BZ203" s="341"/>
      <c r="CA203" s="341"/>
      <c r="CB203" s="341"/>
      <c r="CC203" s="341"/>
      <c r="CD203" s="341"/>
      <c r="CE203" s="341"/>
      <c r="CF203" s="341"/>
      <c r="CG203" s="341"/>
      <c r="CH203" s="341"/>
      <c r="CI203" s="341"/>
      <c r="CJ203" s="341"/>
      <c r="CK203" s="341"/>
      <c r="CL203" s="341"/>
      <c r="CM203" s="341"/>
      <c r="CN203" s="341"/>
      <c r="CO203" s="341"/>
      <c r="CP203" s="341"/>
      <c r="CQ203" s="341"/>
      <c r="CR203" s="341"/>
      <c r="CS203" s="341"/>
      <c r="CT203" s="341"/>
      <c r="CU203" s="341"/>
      <c r="CV203" s="341"/>
      <c r="CW203" s="341"/>
      <c r="CX203" s="341"/>
      <c r="CY203" s="341"/>
      <c r="CZ203" s="341"/>
      <c r="DA203" s="341"/>
      <c r="DB203" s="341"/>
      <c r="DC203" s="341"/>
      <c r="DD203" s="341"/>
      <c r="DE203" s="341"/>
      <c r="DF203" s="341"/>
      <c r="DG203" s="341"/>
      <c r="DH203" s="341"/>
      <c r="DI203" s="341"/>
      <c r="DJ203" s="341"/>
      <c r="DK203" s="341"/>
      <c r="DL203" s="341"/>
      <c r="DM203" s="341"/>
      <c r="DN203" s="341"/>
      <c r="DO203" s="341"/>
      <c r="DP203" s="341"/>
      <c r="DQ203" s="341"/>
      <c r="DR203" s="341"/>
      <c r="DS203" s="341"/>
      <c r="DT203" s="341"/>
      <c r="DU203" s="341"/>
      <c r="DV203" s="341"/>
      <c r="DW203" s="341"/>
      <c r="DX203" s="341"/>
      <c r="DY203" s="341"/>
      <c r="DZ203" s="341"/>
      <c r="EA203" s="341"/>
      <c r="EB203" s="341"/>
      <c r="EC203" s="341"/>
      <c r="ED203" s="341"/>
      <c r="EE203" s="341"/>
      <c r="EF203" s="341"/>
      <c r="EG203" s="341"/>
      <c r="EH203" s="341"/>
      <c r="EI203" s="341"/>
      <c r="EJ203" s="341"/>
      <c r="EK203" s="341"/>
      <c r="EL203" s="341"/>
      <c r="EM203" s="341"/>
      <c r="EN203" s="341"/>
      <c r="EO203" s="341"/>
      <c r="EP203" s="341"/>
      <c r="EQ203" s="341"/>
      <c r="ER203" s="341"/>
      <c r="ES203" s="341"/>
      <c r="ET203" s="341"/>
      <c r="EU203" s="341"/>
      <c r="EV203" s="341"/>
      <c r="EW203" s="341"/>
    </row>
    <row r="204" spans="1:153" s="366" customFormat="1" ht="12.75" hidden="1">
      <c r="A204" s="376"/>
      <c r="B204" s="377">
        <v>151370</v>
      </c>
      <c r="C204" s="360">
        <v>3610</v>
      </c>
      <c r="D204" s="375">
        <v>154980</v>
      </c>
      <c r="E204" s="371">
        <f t="shared" si="9"/>
        <v>46420</v>
      </c>
      <c r="F204" s="371">
        <f t="shared" si="10"/>
        <v>46447</v>
      </c>
      <c r="G204" s="347">
        <v>77</v>
      </c>
      <c r="H204" s="371">
        <f t="shared" si="7"/>
        <v>46447</v>
      </c>
      <c r="I204" s="367">
        <f t="shared" si="8"/>
        <v>46478</v>
      </c>
      <c r="J204" s="347"/>
      <c r="K204" s="347"/>
      <c r="L204" s="347"/>
      <c r="M204" s="347"/>
      <c r="N204" s="347"/>
      <c r="O204" s="347"/>
      <c r="P204" s="347"/>
      <c r="Q204" s="347"/>
      <c r="R204" s="347"/>
      <c r="S204" s="347"/>
      <c r="T204" s="347"/>
      <c r="U204" s="347"/>
      <c r="V204" s="347"/>
      <c r="W204" s="347"/>
      <c r="X204" s="347"/>
      <c r="Y204" s="347"/>
      <c r="Z204" s="347"/>
      <c r="AA204" s="347"/>
      <c r="AB204" s="347"/>
      <c r="AC204" s="341"/>
      <c r="AD204" s="341"/>
      <c r="AE204" s="341"/>
      <c r="AF204" s="341"/>
      <c r="AG204" s="341"/>
      <c r="AH204" s="341"/>
      <c r="AI204" s="341"/>
      <c r="AJ204" s="341"/>
      <c r="AK204" s="341"/>
      <c r="AL204" s="341"/>
      <c r="AM204" s="341"/>
      <c r="AN204" s="341"/>
      <c r="AO204" s="341"/>
      <c r="AP204" s="341"/>
      <c r="AQ204" s="341"/>
      <c r="AR204" s="341"/>
      <c r="AS204" s="341"/>
      <c r="AT204" s="341"/>
      <c r="AU204" s="341"/>
      <c r="AV204" s="341"/>
      <c r="AW204" s="341"/>
      <c r="AX204" s="341"/>
      <c r="AY204" s="341"/>
      <c r="AZ204" s="341"/>
      <c r="BA204" s="341"/>
      <c r="BB204" s="341"/>
      <c r="BC204" s="341"/>
      <c r="BD204" s="341"/>
      <c r="BE204" s="341"/>
      <c r="BF204" s="341"/>
      <c r="BG204" s="341"/>
      <c r="BH204" s="341"/>
      <c r="BI204" s="341"/>
      <c r="BJ204" s="341"/>
      <c r="BK204" s="341"/>
      <c r="BL204" s="341"/>
      <c r="BM204" s="341"/>
      <c r="BN204" s="341"/>
      <c r="BO204" s="341"/>
      <c r="BP204" s="341"/>
      <c r="BQ204" s="341"/>
      <c r="BR204" s="341"/>
      <c r="BS204" s="341"/>
      <c r="BT204" s="341"/>
      <c r="BU204" s="341"/>
      <c r="BV204" s="341"/>
      <c r="BW204" s="341"/>
      <c r="BX204" s="341"/>
      <c r="BY204" s="341"/>
      <c r="BZ204" s="341"/>
      <c r="CA204" s="341"/>
      <c r="CB204" s="341"/>
      <c r="CC204" s="341"/>
      <c r="CD204" s="341"/>
      <c r="CE204" s="341"/>
      <c r="CF204" s="341"/>
      <c r="CG204" s="341"/>
      <c r="CH204" s="341"/>
      <c r="CI204" s="341"/>
      <c r="CJ204" s="341"/>
      <c r="CK204" s="341"/>
      <c r="CL204" s="341"/>
      <c r="CM204" s="341"/>
      <c r="CN204" s="341"/>
      <c r="CO204" s="341"/>
      <c r="CP204" s="341"/>
      <c r="CQ204" s="341"/>
      <c r="CR204" s="341"/>
      <c r="CS204" s="341"/>
      <c r="CT204" s="341"/>
      <c r="CU204" s="341"/>
      <c r="CV204" s="341"/>
      <c r="CW204" s="341"/>
      <c r="CX204" s="341"/>
      <c r="CY204" s="341"/>
      <c r="CZ204" s="341"/>
      <c r="DA204" s="341"/>
      <c r="DB204" s="341"/>
      <c r="DC204" s="341"/>
      <c r="DD204" s="341"/>
      <c r="DE204" s="341"/>
      <c r="DF204" s="341"/>
      <c r="DG204" s="341"/>
      <c r="DH204" s="341"/>
      <c r="DI204" s="341"/>
      <c r="DJ204" s="341"/>
      <c r="DK204" s="341"/>
      <c r="DL204" s="341"/>
      <c r="DM204" s="341"/>
      <c r="DN204" s="341"/>
      <c r="DO204" s="341"/>
      <c r="DP204" s="341"/>
      <c r="DQ204" s="341"/>
      <c r="DR204" s="341"/>
      <c r="DS204" s="341"/>
      <c r="DT204" s="341"/>
      <c r="DU204" s="341"/>
      <c r="DV204" s="341"/>
      <c r="DW204" s="341"/>
      <c r="DX204" s="341"/>
      <c r="DY204" s="341"/>
      <c r="DZ204" s="341"/>
      <c r="EA204" s="341"/>
      <c r="EB204" s="341"/>
      <c r="EC204" s="341"/>
      <c r="ED204" s="341"/>
      <c r="EE204" s="341"/>
      <c r="EF204" s="341"/>
      <c r="EG204" s="341"/>
      <c r="EH204" s="341"/>
      <c r="EI204" s="341"/>
      <c r="EJ204" s="341"/>
      <c r="EK204" s="341"/>
      <c r="EL204" s="341"/>
      <c r="EM204" s="341"/>
      <c r="EN204" s="341"/>
      <c r="EO204" s="341"/>
      <c r="EP204" s="341"/>
      <c r="EQ204" s="341"/>
      <c r="ER204" s="341"/>
      <c r="ES204" s="341"/>
      <c r="ET204" s="341"/>
      <c r="EU204" s="341"/>
      <c r="EV204" s="341"/>
      <c r="EW204" s="341"/>
    </row>
    <row r="205" spans="1:153" s="366" customFormat="1" ht="12.75" hidden="1">
      <c r="A205" s="376"/>
      <c r="B205" s="377">
        <v>154980</v>
      </c>
      <c r="C205" s="360">
        <v>3900</v>
      </c>
      <c r="D205" s="375">
        <v>158880</v>
      </c>
      <c r="E205" s="371">
        <f t="shared" si="9"/>
        <v>46448</v>
      </c>
      <c r="F205" s="371">
        <f t="shared" si="10"/>
        <v>46478</v>
      </c>
      <c r="G205" s="347">
        <v>78</v>
      </c>
      <c r="H205" s="371">
        <f t="shared" si="7"/>
        <v>46478</v>
      </c>
      <c r="I205" s="367">
        <f t="shared" si="8"/>
        <v>46508</v>
      </c>
      <c r="J205" s="347"/>
      <c r="K205" s="347"/>
      <c r="L205" s="347"/>
      <c r="M205" s="347"/>
      <c r="N205" s="347"/>
      <c r="O205" s="347"/>
      <c r="P205" s="347"/>
      <c r="Q205" s="347"/>
      <c r="R205" s="347"/>
      <c r="S205" s="347"/>
      <c r="T205" s="347"/>
      <c r="U205" s="347"/>
      <c r="V205" s="347"/>
      <c r="W205" s="347"/>
      <c r="X205" s="347"/>
      <c r="Y205" s="347"/>
      <c r="Z205" s="347"/>
      <c r="AA205" s="347"/>
      <c r="AB205" s="347"/>
      <c r="AC205" s="341"/>
      <c r="AD205" s="341"/>
      <c r="AE205" s="341"/>
      <c r="AF205" s="341"/>
      <c r="AG205" s="341"/>
      <c r="AH205" s="341"/>
      <c r="AI205" s="341"/>
      <c r="AJ205" s="341"/>
      <c r="AK205" s="341"/>
      <c r="AL205" s="341"/>
      <c r="AM205" s="341"/>
      <c r="AN205" s="341"/>
      <c r="AO205" s="341"/>
      <c r="AP205" s="341"/>
      <c r="AQ205" s="341"/>
      <c r="AR205" s="341"/>
      <c r="AS205" s="341"/>
      <c r="AT205" s="341"/>
      <c r="AU205" s="341"/>
      <c r="AV205" s="341"/>
      <c r="AW205" s="341"/>
      <c r="AX205" s="341"/>
      <c r="AY205" s="341"/>
      <c r="AZ205" s="341"/>
      <c r="BA205" s="341"/>
      <c r="BB205" s="341"/>
      <c r="BC205" s="341"/>
      <c r="BD205" s="341"/>
      <c r="BE205" s="341"/>
      <c r="BF205" s="341"/>
      <c r="BG205" s="341"/>
      <c r="BH205" s="341"/>
      <c r="BI205" s="341"/>
      <c r="BJ205" s="341"/>
      <c r="BK205" s="341"/>
      <c r="BL205" s="341"/>
      <c r="BM205" s="341"/>
      <c r="BN205" s="341"/>
      <c r="BO205" s="341"/>
      <c r="BP205" s="341"/>
      <c r="BQ205" s="341"/>
      <c r="BR205" s="341"/>
      <c r="BS205" s="341"/>
      <c r="BT205" s="341"/>
      <c r="BU205" s="341"/>
      <c r="BV205" s="341"/>
      <c r="BW205" s="341"/>
      <c r="BX205" s="341"/>
      <c r="BY205" s="341"/>
      <c r="BZ205" s="341"/>
      <c r="CA205" s="341"/>
      <c r="CB205" s="341"/>
      <c r="CC205" s="341"/>
      <c r="CD205" s="341"/>
      <c r="CE205" s="341"/>
      <c r="CF205" s="341"/>
      <c r="CG205" s="341"/>
      <c r="CH205" s="341"/>
      <c r="CI205" s="341"/>
      <c r="CJ205" s="341"/>
      <c r="CK205" s="341"/>
      <c r="CL205" s="341"/>
      <c r="CM205" s="341"/>
      <c r="CN205" s="341"/>
      <c r="CO205" s="341"/>
      <c r="CP205" s="341"/>
      <c r="CQ205" s="341"/>
      <c r="CR205" s="341"/>
      <c r="CS205" s="341"/>
      <c r="CT205" s="341"/>
      <c r="CU205" s="341"/>
      <c r="CV205" s="341"/>
      <c r="CW205" s="341"/>
      <c r="CX205" s="341"/>
      <c r="CY205" s="341"/>
      <c r="CZ205" s="341"/>
      <c r="DA205" s="341"/>
      <c r="DB205" s="341"/>
      <c r="DC205" s="341"/>
      <c r="DD205" s="341"/>
      <c r="DE205" s="341"/>
      <c r="DF205" s="341"/>
      <c r="DG205" s="341"/>
      <c r="DH205" s="341"/>
      <c r="DI205" s="341"/>
      <c r="DJ205" s="341"/>
      <c r="DK205" s="341"/>
      <c r="DL205" s="341"/>
      <c r="DM205" s="341"/>
      <c r="DN205" s="341"/>
      <c r="DO205" s="341"/>
      <c r="DP205" s="341"/>
      <c r="DQ205" s="341"/>
      <c r="DR205" s="341"/>
      <c r="DS205" s="341"/>
      <c r="DT205" s="341"/>
      <c r="DU205" s="341"/>
      <c r="DV205" s="341"/>
      <c r="DW205" s="341"/>
      <c r="DX205" s="341"/>
      <c r="DY205" s="341"/>
      <c r="DZ205" s="341"/>
      <c r="EA205" s="341"/>
      <c r="EB205" s="341"/>
      <c r="EC205" s="341"/>
      <c r="ED205" s="341"/>
      <c r="EE205" s="341"/>
      <c r="EF205" s="341"/>
      <c r="EG205" s="341"/>
      <c r="EH205" s="341"/>
      <c r="EI205" s="341"/>
      <c r="EJ205" s="341"/>
      <c r="EK205" s="341"/>
      <c r="EL205" s="341"/>
      <c r="EM205" s="341"/>
      <c r="EN205" s="341"/>
      <c r="EO205" s="341"/>
      <c r="EP205" s="341"/>
      <c r="EQ205" s="341"/>
      <c r="ER205" s="341"/>
      <c r="ES205" s="341"/>
      <c r="ET205" s="341"/>
      <c r="EU205" s="341"/>
      <c r="EV205" s="341"/>
      <c r="EW205" s="341"/>
    </row>
    <row r="206" spans="1:153" s="366" customFormat="1" ht="12.75" hidden="1">
      <c r="A206" s="376"/>
      <c r="B206" s="377">
        <v>158880</v>
      </c>
      <c r="C206" s="360">
        <v>3900</v>
      </c>
      <c r="D206" s="375">
        <v>162780</v>
      </c>
      <c r="E206" s="371">
        <f t="shared" si="9"/>
        <v>46479</v>
      </c>
      <c r="F206" s="371">
        <f t="shared" si="10"/>
        <v>46508</v>
      </c>
      <c r="G206" s="347">
        <v>79</v>
      </c>
      <c r="H206" s="371">
        <f t="shared" si="7"/>
        <v>46508</v>
      </c>
      <c r="I206" s="367">
        <f t="shared" si="8"/>
        <v>46539</v>
      </c>
      <c r="J206" s="347"/>
      <c r="K206" s="347"/>
      <c r="L206" s="347"/>
      <c r="M206" s="347"/>
      <c r="N206" s="347"/>
      <c r="O206" s="347"/>
      <c r="P206" s="347"/>
      <c r="Q206" s="347"/>
      <c r="R206" s="347"/>
      <c r="S206" s="347"/>
      <c r="T206" s="347"/>
      <c r="U206" s="347"/>
      <c r="V206" s="347"/>
      <c r="W206" s="347"/>
      <c r="X206" s="347"/>
      <c r="Y206" s="347"/>
      <c r="Z206" s="347"/>
      <c r="AA206" s="347"/>
      <c r="AB206" s="347"/>
      <c r="AC206" s="341"/>
      <c r="AD206" s="341"/>
      <c r="AE206" s="341"/>
      <c r="AF206" s="341"/>
      <c r="AG206" s="341"/>
      <c r="AH206" s="341"/>
      <c r="AI206" s="341"/>
      <c r="AJ206" s="341"/>
      <c r="AK206" s="341"/>
      <c r="AL206" s="341"/>
      <c r="AM206" s="341"/>
      <c r="AN206" s="341"/>
      <c r="AO206" s="341"/>
      <c r="AP206" s="341"/>
      <c r="AQ206" s="341"/>
      <c r="AR206" s="341"/>
      <c r="AS206" s="341"/>
      <c r="AT206" s="341"/>
      <c r="AU206" s="341"/>
      <c r="AV206" s="341"/>
      <c r="AW206" s="341"/>
      <c r="AX206" s="341"/>
      <c r="AY206" s="341"/>
      <c r="AZ206" s="341"/>
      <c r="BA206" s="341"/>
      <c r="BB206" s="341"/>
      <c r="BC206" s="341"/>
      <c r="BD206" s="341"/>
      <c r="BE206" s="341"/>
      <c r="BF206" s="341"/>
      <c r="BG206" s="341"/>
      <c r="BH206" s="341"/>
      <c r="BI206" s="341"/>
      <c r="BJ206" s="341"/>
      <c r="BK206" s="341"/>
      <c r="BL206" s="341"/>
      <c r="BM206" s="341"/>
      <c r="BN206" s="341"/>
      <c r="BO206" s="341"/>
      <c r="BP206" s="341"/>
      <c r="BQ206" s="341"/>
      <c r="BR206" s="341"/>
      <c r="BS206" s="341"/>
      <c r="BT206" s="341"/>
      <c r="BU206" s="341"/>
      <c r="BV206" s="341"/>
      <c r="BW206" s="341"/>
      <c r="BX206" s="341"/>
      <c r="BY206" s="341"/>
      <c r="BZ206" s="341"/>
      <c r="CA206" s="341"/>
      <c r="CB206" s="341"/>
      <c r="CC206" s="341"/>
      <c r="CD206" s="341"/>
      <c r="CE206" s="341"/>
      <c r="CF206" s="341"/>
      <c r="CG206" s="341"/>
      <c r="CH206" s="341"/>
      <c r="CI206" s="341"/>
      <c r="CJ206" s="341"/>
      <c r="CK206" s="341"/>
      <c r="CL206" s="341"/>
      <c r="CM206" s="341"/>
      <c r="CN206" s="341"/>
      <c r="CO206" s="341"/>
      <c r="CP206" s="341"/>
      <c r="CQ206" s="341"/>
      <c r="CR206" s="341"/>
      <c r="CS206" s="341"/>
      <c r="CT206" s="341"/>
      <c r="CU206" s="341"/>
      <c r="CV206" s="341"/>
      <c r="CW206" s="341"/>
      <c r="CX206" s="341"/>
      <c r="CY206" s="341"/>
      <c r="CZ206" s="341"/>
      <c r="DA206" s="341"/>
      <c r="DB206" s="341"/>
      <c r="DC206" s="341"/>
      <c r="DD206" s="341"/>
      <c r="DE206" s="341"/>
      <c r="DF206" s="341"/>
      <c r="DG206" s="341"/>
      <c r="DH206" s="341"/>
      <c r="DI206" s="341"/>
      <c r="DJ206" s="341"/>
      <c r="DK206" s="341"/>
      <c r="DL206" s="341"/>
      <c r="DM206" s="341"/>
      <c r="DN206" s="341"/>
      <c r="DO206" s="341"/>
      <c r="DP206" s="341"/>
      <c r="DQ206" s="341"/>
      <c r="DR206" s="341"/>
      <c r="DS206" s="341"/>
      <c r="DT206" s="341"/>
      <c r="DU206" s="341"/>
      <c r="DV206" s="341"/>
      <c r="DW206" s="341"/>
      <c r="DX206" s="341"/>
      <c r="DY206" s="341"/>
      <c r="DZ206" s="341"/>
      <c r="EA206" s="341"/>
      <c r="EB206" s="341"/>
      <c r="EC206" s="341"/>
      <c r="ED206" s="341"/>
      <c r="EE206" s="341"/>
      <c r="EF206" s="341"/>
      <c r="EG206" s="341"/>
      <c r="EH206" s="341"/>
      <c r="EI206" s="341"/>
      <c r="EJ206" s="341"/>
      <c r="EK206" s="341"/>
      <c r="EL206" s="341"/>
      <c r="EM206" s="341"/>
      <c r="EN206" s="341"/>
      <c r="EO206" s="341"/>
      <c r="EP206" s="341"/>
      <c r="EQ206" s="341"/>
      <c r="ER206" s="341"/>
      <c r="ES206" s="341"/>
      <c r="ET206" s="341"/>
      <c r="EU206" s="341"/>
      <c r="EV206" s="341"/>
      <c r="EW206" s="341"/>
    </row>
    <row r="207" spans="1:153" s="366" customFormat="1" ht="12.75" hidden="1">
      <c r="A207" s="376"/>
      <c r="B207" s="377">
        <v>162780</v>
      </c>
      <c r="C207" s="360">
        <v>3900</v>
      </c>
      <c r="D207" s="375">
        <v>166680</v>
      </c>
      <c r="E207" s="371">
        <f t="shared" si="9"/>
        <v>46509</v>
      </c>
      <c r="F207" s="371">
        <f t="shared" si="10"/>
        <v>46539</v>
      </c>
      <c r="G207" s="347">
        <v>80</v>
      </c>
      <c r="H207" s="371">
        <f t="shared" si="7"/>
        <v>46539</v>
      </c>
      <c r="I207" s="367">
        <f t="shared" si="8"/>
        <v>0</v>
      </c>
      <c r="J207" s="347"/>
      <c r="K207" s="347"/>
      <c r="L207" s="347"/>
      <c r="M207" s="347"/>
      <c r="N207" s="347"/>
      <c r="O207" s="347"/>
      <c r="P207" s="347"/>
      <c r="Q207" s="347"/>
      <c r="R207" s="347"/>
      <c r="S207" s="347"/>
      <c r="T207" s="347"/>
      <c r="U207" s="347"/>
      <c r="V207" s="347"/>
      <c r="W207" s="347"/>
      <c r="X207" s="347"/>
      <c r="Y207" s="347"/>
      <c r="Z207" s="347"/>
      <c r="AA207" s="347"/>
      <c r="AB207" s="347"/>
      <c r="AC207" s="341"/>
      <c r="AD207" s="341"/>
      <c r="AE207" s="341"/>
      <c r="AF207" s="341"/>
      <c r="AG207" s="341"/>
      <c r="AH207" s="341"/>
      <c r="AI207" s="341"/>
      <c r="AJ207" s="341"/>
      <c r="AK207" s="341"/>
      <c r="AL207" s="341"/>
      <c r="AM207" s="341"/>
      <c r="AN207" s="341"/>
      <c r="AO207" s="341"/>
      <c r="AP207" s="341"/>
      <c r="AQ207" s="341"/>
      <c r="AR207" s="341"/>
      <c r="AS207" s="341"/>
      <c r="AT207" s="341"/>
      <c r="AU207" s="341"/>
      <c r="AV207" s="341"/>
      <c r="AW207" s="341"/>
      <c r="AX207" s="341"/>
      <c r="AY207" s="341"/>
      <c r="AZ207" s="341"/>
      <c r="BA207" s="341"/>
      <c r="BB207" s="341"/>
      <c r="BC207" s="341"/>
      <c r="BD207" s="341"/>
      <c r="BE207" s="341"/>
      <c r="BF207" s="341"/>
      <c r="BG207" s="341"/>
      <c r="BH207" s="341"/>
      <c r="BI207" s="341"/>
      <c r="BJ207" s="341"/>
      <c r="BK207" s="341"/>
      <c r="BL207" s="341"/>
      <c r="BM207" s="341"/>
      <c r="BN207" s="341"/>
      <c r="BO207" s="341"/>
      <c r="BP207" s="341"/>
      <c r="BQ207" s="341"/>
      <c r="BR207" s="341"/>
      <c r="BS207" s="341"/>
      <c r="BT207" s="341"/>
      <c r="BU207" s="341"/>
      <c r="BV207" s="341"/>
      <c r="BW207" s="341"/>
      <c r="BX207" s="341"/>
      <c r="BY207" s="341"/>
      <c r="BZ207" s="341"/>
      <c r="CA207" s="341"/>
      <c r="CB207" s="341"/>
      <c r="CC207" s="341"/>
      <c r="CD207" s="341"/>
      <c r="CE207" s="341"/>
      <c r="CF207" s="341"/>
      <c r="CG207" s="341"/>
      <c r="CH207" s="341"/>
      <c r="CI207" s="341"/>
      <c r="CJ207" s="341"/>
      <c r="CK207" s="341"/>
      <c r="CL207" s="341"/>
      <c r="CM207" s="341"/>
      <c r="CN207" s="341"/>
      <c r="CO207" s="341"/>
      <c r="CP207" s="341"/>
      <c r="CQ207" s="341"/>
      <c r="CR207" s="341"/>
      <c r="CS207" s="341"/>
      <c r="CT207" s="341"/>
      <c r="CU207" s="341"/>
      <c r="CV207" s="341"/>
      <c r="CW207" s="341"/>
      <c r="CX207" s="341"/>
      <c r="CY207" s="341"/>
      <c r="CZ207" s="341"/>
      <c r="DA207" s="341"/>
      <c r="DB207" s="341"/>
      <c r="DC207" s="341"/>
      <c r="DD207" s="341"/>
      <c r="DE207" s="341"/>
      <c r="DF207" s="341"/>
      <c r="DG207" s="341"/>
      <c r="DH207" s="341"/>
      <c r="DI207" s="341"/>
      <c r="DJ207" s="341"/>
      <c r="DK207" s="341"/>
      <c r="DL207" s="341"/>
      <c r="DM207" s="341"/>
      <c r="DN207" s="341"/>
      <c r="DO207" s="341"/>
      <c r="DP207" s="341"/>
      <c r="DQ207" s="341"/>
      <c r="DR207" s="341"/>
      <c r="DS207" s="341"/>
      <c r="DT207" s="341"/>
      <c r="DU207" s="341"/>
      <c r="DV207" s="341"/>
      <c r="DW207" s="341"/>
      <c r="DX207" s="341"/>
      <c r="DY207" s="341"/>
      <c r="DZ207" s="341"/>
      <c r="EA207" s="341"/>
      <c r="EB207" s="341"/>
      <c r="EC207" s="341"/>
      <c r="ED207" s="341"/>
      <c r="EE207" s="341"/>
      <c r="EF207" s="341"/>
      <c r="EG207" s="341"/>
      <c r="EH207" s="341"/>
      <c r="EI207" s="341"/>
      <c r="EJ207" s="341"/>
      <c r="EK207" s="341"/>
      <c r="EL207" s="341"/>
      <c r="EM207" s="341"/>
      <c r="EN207" s="341"/>
      <c r="EO207" s="341"/>
      <c r="EP207" s="341"/>
      <c r="EQ207" s="341"/>
      <c r="ER207" s="341"/>
      <c r="ES207" s="341"/>
      <c r="ET207" s="341"/>
      <c r="EU207" s="341"/>
      <c r="EV207" s="341"/>
      <c r="EW207" s="341"/>
    </row>
    <row r="208" spans="1:153" s="366" customFormat="1" ht="12.75" hidden="1">
      <c r="A208" s="376"/>
      <c r="B208" s="377">
        <v>166680</v>
      </c>
      <c r="C208" s="360">
        <v>3900</v>
      </c>
      <c r="D208" s="375">
        <v>170580</v>
      </c>
      <c r="E208" s="371">
        <f t="shared" si="9"/>
        <v>46540</v>
      </c>
      <c r="F208" s="371">
        <f t="shared" si="10"/>
        <v>46569</v>
      </c>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7"/>
      <c r="AC208" s="341"/>
      <c r="AD208" s="341"/>
      <c r="AE208" s="341"/>
      <c r="AF208" s="341"/>
      <c r="AG208" s="341"/>
      <c r="AH208" s="341"/>
      <c r="AI208" s="341"/>
      <c r="AJ208" s="341"/>
      <c r="AK208" s="341"/>
      <c r="AL208" s="341"/>
      <c r="AM208" s="341"/>
      <c r="AN208" s="341"/>
      <c r="AO208" s="341"/>
      <c r="AP208" s="341"/>
      <c r="AQ208" s="341"/>
      <c r="AR208" s="341"/>
      <c r="AS208" s="341"/>
      <c r="AT208" s="341"/>
      <c r="AU208" s="341"/>
      <c r="AV208" s="341"/>
      <c r="AW208" s="341"/>
      <c r="AX208" s="341"/>
      <c r="AY208" s="341"/>
      <c r="AZ208" s="341"/>
      <c r="BA208" s="341"/>
      <c r="BB208" s="341"/>
      <c r="BC208" s="341"/>
      <c r="BD208" s="341"/>
      <c r="BE208" s="341"/>
      <c r="BF208" s="341"/>
      <c r="BG208" s="341"/>
      <c r="BH208" s="341"/>
      <c r="BI208" s="341"/>
      <c r="BJ208" s="341"/>
      <c r="BK208" s="341"/>
      <c r="BL208" s="341"/>
      <c r="BM208" s="341"/>
      <c r="BN208" s="341"/>
      <c r="BO208" s="341"/>
      <c r="BP208" s="341"/>
      <c r="BQ208" s="341"/>
      <c r="BR208" s="341"/>
      <c r="BS208" s="341"/>
      <c r="BT208" s="341"/>
      <c r="BU208" s="341"/>
      <c r="BV208" s="341"/>
      <c r="BW208" s="341"/>
      <c r="BX208" s="341"/>
      <c r="BY208" s="341"/>
      <c r="BZ208" s="341"/>
      <c r="CA208" s="341"/>
      <c r="CB208" s="341"/>
      <c r="CC208" s="341"/>
      <c r="CD208" s="341"/>
      <c r="CE208" s="341"/>
      <c r="CF208" s="341"/>
      <c r="CG208" s="341"/>
      <c r="CH208" s="341"/>
      <c r="CI208" s="341"/>
      <c r="CJ208" s="341"/>
      <c r="CK208" s="341"/>
      <c r="CL208" s="341"/>
      <c r="CM208" s="341"/>
      <c r="CN208" s="341"/>
      <c r="CO208" s="341"/>
      <c r="CP208" s="341"/>
      <c r="CQ208" s="341"/>
      <c r="CR208" s="341"/>
      <c r="CS208" s="341"/>
      <c r="CT208" s="341"/>
      <c r="CU208" s="341"/>
      <c r="CV208" s="341"/>
      <c r="CW208" s="341"/>
      <c r="CX208" s="341"/>
      <c r="CY208" s="341"/>
      <c r="CZ208" s="341"/>
      <c r="DA208" s="341"/>
      <c r="DB208" s="341"/>
      <c r="DC208" s="341"/>
      <c r="DD208" s="341"/>
      <c r="DE208" s="341"/>
      <c r="DF208" s="341"/>
      <c r="DG208" s="341"/>
      <c r="DH208" s="341"/>
      <c r="DI208" s="341"/>
      <c r="DJ208" s="341"/>
      <c r="DK208" s="341"/>
      <c r="DL208" s="341"/>
      <c r="DM208" s="341"/>
      <c r="DN208" s="341"/>
      <c r="DO208" s="341"/>
      <c r="DP208" s="341"/>
      <c r="DQ208" s="341"/>
      <c r="DR208" s="341"/>
      <c r="DS208" s="341"/>
      <c r="DT208" s="341"/>
      <c r="DU208" s="341"/>
      <c r="DV208" s="341"/>
      <c r="DW208" s="341"/>
      <c r="DX208" s="341"/>
      <c r="DY208" s="341"/>
      <c r="DZ208" s="341"/>
      <c r="EA208" s="341"/>
      <c r="EB208" s="341"/>
      <c r="EC208" s="341"/>
      <c r="ED208" s="341"/>
      <c r="EE208" s="341"/>
      <c r="EF208" s="341"/>
      <c r="EG208" s="341"/>
      <c r="EH208" s="341"/>
      <c r="EI208" s="341"/>
      <c r="EJ208" s="341"/>
      <c r="EK208" s="341"/>
      <c r="EL208" s="341"/>
      <c r="EM208" s="341"/>
      <c r="EN208" s="341"/>
      <c r="EO208" s="341"/>
      <c r="EP208" s="341"/>
      <c r="EQ208" s="341"/>
      <c r="ER208" s="341"/>
      <c r="ES208" s="341"/>
      <c r="ET208" s="341"/>
      <c r="EU208" s="341"/>
      <c r="EV208" s="341"/>
      <c r="EW208" s="341"/>
    </row>
    <row r="209" spans="1:153" s="366" customFormat="1" ht="12.75" hidden="1">
      <c r="A209" s="376"/>
      <c r="B209" s="377">
        <v>170580</v>
      </c>
      <c r="C209" s="360">
        <v>4210</v>
      </c>
      <c r="D209" s="375">
        <v>174790</v>
      </c>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1"/>
      <c r="AD209" s="341"/>
      <c r="AE209" s="341"/>
      <c r="AF209" s="341"/>
      <c r="AG209" s="341"/>
      <c r="AH209" s="341"/>
      <c r="AI209" s="341"/>
      <c r="AJ209" s="341"/>
      <c r="AK209" s="341"/>
      <c r="AL209" s="341"/>
      <c r="AM209" s="341"/>
      <c r="AN209" s="341"/>
      <c r="AO209" s="341"/>
      <c r="AP209" s="341"/>
      <c r="AQ209" s="341"/>
      <c r="AR209" s="341"/>
      <c r="AS209" s="341"/>
      <c r="AT209" s="341"/>
      <c r="AU209" s="341"/>
      <c r="AV209" s="341"/>
      <c r="AW209" s="341"/>
      <c r="AX209" s="341"/>
      <c r="AY209" s="341"/>
      <c r="AZ209" s="341"/>
      <c r="BA209" s="341"/>
      <c r="BB209" s="341"/>
      <c r="BC209" s="341"/>
      <c r="BD209" s="341"/>
      <c r="BE209" s="341"/>
      <c r="BF209" s="341"/>
      <c r="BG209" s="341"/>
      <c r="BH209" s="341"/>
      <c r="BI209" s="341"/>
      <c r="BJ209" s="341"/>
      <c r="BK209" s="341"/>
      <c r="BL209" s="341"/>
      <c r="BM209" s="341"/>
      <c r="BN209" s="341"/>
      <c r="BO209" s="341"/>
      <c r="BP209" s="341"/>
      <c r="BQ209" s="341"/>
      <c r="BR209" s="341"/>
      <c r="BS209" s="341"/>
      <c r="BT209" s="341"/>
      <c r="BU209" s="341"/>
      <c r="BV209" s="341"/>
      <c r="BW209" s="341"/>
      <c r="BX209" s="341"/>
      <c r="BY209" s="341"/>
      <c r="BZ209" s="341"/>
      <c r="CA209" s="341"/>
      <c r="CB209" s="341"/>
      <c r="CC209" s="341"/>
      <c r="CD209" s="341"/>
      <c r="CE209" s="341"/>
      <c r="CF209" s="341"/>
      <c r="CG209" s="341"/>
      <c r="CH209" s="341"/>
      <c r="CI209" s="341"/>
      <c r="CJ209" s="341"/>
      <c r="CK209" s="341"/>
      <c r="CL209" s="341"/>
      <c r="CM209" s="341"/>
      <c r="CN209" s="341"/>
      <c r="CO209" s="341"/>
      <c r="CP209" s="341"/>
      <c r="CQ209" s="341"/>
      <c r="CR209" s="341"/>
      <c r="CS209" s="341"/>
      <c r="CT209" s="341"/>
      <c r="CU209" s="341"/>
      <c r="CV209" s="341"/>
      <c r="CW209" s="341"/>
      <c r="CX209" s="341"/>
      <c r="CY209" s="341"/>
      <c r="CZ209" s="341"/>
      <c r="DA209" s="341"/>
      <c r="DB209" s="341"/>
      <c r="DC209" s="341"/>
      <c r="DD209" s="341"/>
      <c r="DE209" s="341"/>
      <c r="DF209" s="341"/>
      <c r="DG209" s="341"/>
      <c r="DH209" s="341"/>
      <c r="DI209" s="341"/>
      <c r="DJ209" s="341"/>
      <c r="DK209" s="341"/>
      <c r="DL209" s="341"/>
      <c r="DM209" s="341"/>
      <c r="DN209" s="341"/>
      <c r="DO209" s="341"/>
      <c r="DP209" s="341"/>
      <c r="DQ209" s="341"/>
      <c r="DR209" s="341"/>
      <c r="DS209" s="341"/>
      <c r="DT209" s="341"/>
      <c r="DU209" s="341"/>
      <c r="DV209" s="341"/>
      <c r="DW209" s="341"/>
      <c r="DX209" s="341"/>
      <c r="DY209" s="341"/>
      <c r="DZ209" s="341"/>
      <c r="EA209" s="341"/>
      <c r="EB209" s="341"/>
      <c r="EC209" s="341"/>
      <c r="ED209" s="341"/>
      <c r="EE209" s="341"/>
      <c r="EF209" s="341"/>
      <c r="EG209" s="341"/>
      <c r="EH209" s="341"/>
      <c r="EI209" s="341"/>
      <c r="EJ209" s="341"/>
      <c r="EK209" s="341"/>
      <c r="EL209" s="341"/>
      <c r="EM209" s="341"/>
      <c r="EN209" s="341"/>
      <c r="EO209" s="341"/>
      <c r="EP209" s="341"/>
      <c r="EQ209" s="341"/>
      <c r="ER209" s="341"/>
      <c r="ES209" s="341"/>
      <c r="ET209" s="341"/>
      <c r="EU209" s="341"/>
      <c r="EV209" s="341"/>
      <c r="EW209" s="341"/>
    </row>
    <row r="210" spans="1:153" s="366" customFormat="1" ht="12.75" hidden="1">
      <c r="A210" s="376"/>
      <c r="B210" s="377">
        <v>174790</v>
      </c>
      <c r="C210" s="360">
        <v>4210</v>
      </c>
      <c r="D210" s="375">
        <v>179000</v>
      </c>
      <c r="F210" s="347"/>
      <c r="G210" s="347"/>
      <c r="H210" s="347"/>
      <c r="I210" s="347"/>
      <c r="J210" s="347"/>
      <c r="K210" s="347"/>
      <c r="L210" s="347"/>
      <c r="M210" s="347"/>
      <c r="N210" s="347"/>
      <c r="O210" s="347"/>
      <c r="P210" s="347"/>
      <c r="Q210" s="347"/>
      <c r="R210" s="347"/>
      <c r="S210" s="347"/>
      <c r="T210" s="347"/>
      <c r="U210" s="347"/>
      <c r="V210" s="347"/>
      <c r="W210" s="347"/>
      <c r="X210" s="347"/>
      <c r="Y210" s="347"/>
      <c r="Z210" s="347"/>
      <c r="AA210" s="347"/>
      <c r="AB210" s="347"/>
      <c r="AC210" s="341"/>
      <c r="AD210" s="341"/>
      <c r="AE210" s="341"/>
      <c r="AF210" s="341"/>
      <c r="AG210" s="341"/>
      <c r="AH210" s="341"/>
      <c r="AI210" s="341"/>
      <c r="AJ210" s="341"/>
      <c r="AK210" s="341"/>
      <c r="AL210" s="341"/>
      <c r="AM210" s="341"/>
      <c r="AN210" s="341"/>
      <c r="AO210" s="341"/>
      <c r="AP210" s="341"/>
      <c r="AQ210" s="341"/>
      <c r="AR210" s="341"/>
      <c r="AS210" s="341"/>
      <c r="AT210" s="341"/>
      <c r="AU210" s="341"/>
      <c r="AV210" s="341"/>
      <c r="AW210" s="341"/>
      <c r="AX210" s="341"/>
      <c r="AY210" s="341"/>
      <c r="AZ210" s="341"/>
      <c r="BA210" s="341"/>
      <c r="BB210" s="341"/>
      <c r="BC210" s="341"/>
      <c r="BD210" s="341"/>
      <c r="BE210" s="341"/>
      <c r="BF210" s="341"/>
      <c r="BG210" s="341"/>
      <c r="BH210" s="341"/>
      <c r="BI210" s="341"/>
      <c r="BJ210" s="341"/>
      <c r="BK210" s="341"/>
      <c r="BL210" s="341"/>
      <c r="BM210" s="341"/>
      <c r="BN210" s="341"/>
      <c r="BO210" s="341"/>
      <c r="BP210" s="341"/>
      <c r="BQ210" s="341"/>
      <c r="BR210" s="341"/>
      <c r="BS210" s="341"/>
      <c r="BT210" s="341"/>
      <c r="BU210" s="341"/>
      <c r="BV210" s="341"/>
      <c r="BW210" s="341"/>
      <c r="BX210" s="341"/>
      <c r="BY210" s="341"/>
      <c r="BZ210" s="341"/>
      <c r="CA210" s="341"/>
      <c r="CB210" s="341"/>
      <c r="CC210" s="341"/>
      <c r="CD210" s="341"/>
      <c r="CE210" s="341"/>
      <c r="CF210" s="341"/>
      <c r="CG210" s="341"/>
      <c r="CH210" s="341"/>
      <c r="CI210" s="341"/>
      <c r="CJ210" s="341"/>
      <c r="CK210" s="341"/>
      <c r="CL210" s="341"/>
      <c r="CM210" s="341"/>
      <c r="CN210" s="341"/>
      <c r="CO210" s="341"/>
      <c r="CP210" s="341"/>
      <c r="CQ210" s="341"/>
      <c r="CR210" s="341"/>
      <c r="CS210" s="341"/>
      <c r="CT210" s="341"/>
      <c r="CU210" s="341"/>
      <c r="CV210" s="341"/>
      <c r="CW210" s="341"/>
      <c r="CX210" s="341"/>
      <c r="CY210" s="341"/>
      <c r="CZ210" s="341"/>
      <c r="DA210" s="341"/>
      <c r="DB210" s="341"/>
      <c r="DC210" s="341"/>
      <c r="DD210" s="341"/>
      <c r="DE210" s="341"/>
      <c r="DF210" s="341"/>
      <c r="DG210" s="341"/>
      <c r="DH210" s="341"/>
      <c r="DI210" s="341"/>
      <c r="DJ210" s="341"/>
      <c r="DK210" s="341"/>
      <c r="DL210" s="341"/>
      <c r="DM210" s="341"/>
      <c r="DN210" s="341"/>
      <c r="DO210" s="341"/>
      <c r="DP210" s="341"/>
      <c r="DQ210" s="341"/>
      <c r="DR210" s="341"/>
      <c r="DS210" s="341"/>
      <c r="DT210" s="341"/>
      <c r="DU210" s="341"/>
      <c r="DV210" s="341"/>
      <c r="DW210" s="341"/>
      <c r="DX210" s="341"/>
      <c r="DY210" s="341"/>
      <c r="DZ210" s="341"/>
      <c r="EA210" s="341"/>
      <c r="EB210" s="341"/>
      <c r="EC210" s="341"/>
      <c r="ED210" s="341"/>
      <c r="EE210" s="341"/>
      <c r="EF210" s="341"/>
      <c r="EG210" s="341"/>
      <c r="EH210" s="341"/>
      <c r="EI210" s="341"/>
      <c r="EJ210" s="341"/>
      <c r="EK210" s="341"/>
      <c r="EL210" s="341"/>
      <c r="EM210" s="341"/>
      <c r="EN210" s="341"/>
      <c r="EO210" s="341"/>
      <c r="EP210" s="341"/>
      <c r="EQ210" s="341"/>
      <c r="ER210" s="341"/>
      <c r="ES210" s="341"/>
      <c r="ET210" s="341"/>
      <c r="EU210" s="341"/>
      <c r="EV210" s="341"/>
      <c r="EW210" s="341"/>
    </row>
    <row r="211" spans="1:153" s="366" customFormat="1" ht="12.75" hidden="1">
      <c r="A211" s="376"/>
      <c r="B211" s="377"/>
      <c r="C211" s="360"/>
      <c r="D211" s="375"/>
      <c r="F211" s="347"/>
      <c r="G211" s="347"/>
      <c r="H211" s="347"/>
      <c r="I211" s="347"/>
      <c r="J211" s="347"/>
      <c r="K211" s="347"/>
      <c r="L211" s="347"/>
      <c r="M211" s="347"/>
      <c r="N211" s="347"/>
      <c r="O211" s="347"/>
      <c r="P211" s="347"/>
      <c r="Q211" s="347"/>
      <c r="R211" s="347"/>
      <c r="S211" s="347"/>
      <c r="T211" s="347"/>
      <c r="U211" s="347"/>
      <c r="V211" s="347"/>
      <c r="W211" s="347"/>
      <c r="X211" s="347"/>
      <c r="Y211" s="347"/>
      <c r="Z211" s="347"/>
      <c r="AA211" s="347"/>
      <c r="AB211" s="347"/>
      <c r="AC211" s="341"/>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1"/>
      <c r="AY211" s="341"/>
      <c r="AZ211" s="341"/>
      <c r="BA211" s="341"/>
      <c r="BB211" s="341"/>
      <c r="BC211" s="341"/>
      <c r="BD211" s="341"/>
      <c r="BE211" s="341"/>
      <c r="BF211" s="341"/>
      <c r="BG211" s="341"/>
      <c r="BH211" s="341"/>
      <c r="BI211" s="341"/>
      <c r="BJ211" s="341"/>
      <c r="BK211" s="341"/>
      <c r="BL211" s="341"/>
      <c r="BM211" s="341"/>
      <c r="BN211" s="341"/>
      <c r="BO211" s="341"/>
      <c r="BP211" s="341"/>
      <c r="BQ211" s="341"/>
      <c r="BR211" s="341"/>
      <c r="BS211" s="341"/>
      <c r="BT211" s="341"/>
      <c r="BU211" s="341"/>
      <c r="BV211" s="341"/>
      <c r="BW211" s="341"/>
      <c r="BX211" s="341"/>
      <c r="BY211" s="341"/>
      <c r="BZ211" s="341"/>
      <c r="CA211" s="341"/>
      <c r="CB211" s="341"/>
      <c r="CC211" s="341"/>
      <c r="CD211" s="341"/>
      <c r="CE211" s="341"/>
      <c r="CF211" s="341"/>
      <c r="CG211" s="341"/>
      <c r="CH211" s="341"/>
      <c r="CI211" s="341"/>
      <c r="CJ211" s="341"/>
      <c r="CK211" s="341"/>
      <c r="CL211" s="341"/>
      <c r="CM211" s="341"/>
      <c r="CN211" s="341"/>
      <c r="CO211" s="341"/>
      <c r="CP211" s="341"/>
      <c r="CQ211" s="341"/>
      <c r="CR211" s="341"/>
      <c r="CS211" s="341"/>
      <c r="CT211" s="341"/>
      <c r="CU211" s="341"/>
      <c r="CV211" s="341"/>
      <c r="CW211" s="341"/>
      <c r="CX211" s="341"/>
      <c r="CY211" s="341"/>
      <c r="CZ211" s="341"/>
      <c r="DA211" s="341"/>
      <c r="DB211" s="341"/>
      <c r="DC211" s="341"/>
      <c r="DD211" s="341"/>
      <c r="DE211" s="341"/>
      <c r="DF211" s="341"/>
      <c r="DG211" s="341"/>
      <c r="DH211" s="341"/>
      <c r="DI211" s="341"/>
      <c r="DJ211" s="341"/>
      <c r="DK211" s="341"/>
      <c r="DL211" s="341"/>
      <c r="DM211" s="341"/>
      <c r="DN211" s="341"/>
      <c r="DO211" s="341"/>
      <c r="DP211" s="341"/>
      <c r="DQ211" s="341"/>
      <c r="DR211" s="341"/>
      <c r="DS211" s="341"/>
      <c r="DT211" s="341"/>
      <c r="DU211" s="341"/>
      <c r="DV211" s="341"/>
      <c r="DW211" s="341"/>
      <c r="DX211" s="341"/>
      <c r="DY211" s="341"/>
      <c r="DZ211" s="341"/>
      <c r="EA211" s="341"/>
      <c r="EB211" s="341"/>
      <c r="EC211" s="341"/>
      <c r="ED211" s="341"/>
      <c r="EE211" s="341"/>
      <c r="EF211" s="341"/>
      <c r="EG211" s="341"/>
      <c r="EH211" s="341"/>
      <c r="EI211" s="341"/>
      <c r="EJ211" s="341"/>
      <c r="EK211" s="341"/>
      <c r="EL211" s="341"/>
      <c r="EM211" s="341"/>
      <c r="EN211" s="341"/>
      <c r="EO211" s="341"/>
      <c r="EP211" s="341"/>
      <c r="EQ211" s="341"/>
      <c r="ER211" s="341"/>
      <c r="ES211" s="341"/>
      <c r="ET211" s="341"/>
      <c r="EU211" s="341"/>
      <c r="EV211" s="341"/>
      <c r="EW211" s="341"/>
    </row>
    <row r="212" spans="1:153" s="366" customFormat="1" ht="12.75" hidden="1">
      <c r="A212" s="376"/>
      <c r="B212" s="377"/>
      <c r="C212" s="360"/>
      <c r="D212" s="375"/>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1"/>
      <c r="AD212" s="341"/>
      <c r="AE212" s="341"/>
      <c r="AF212" s="341"/>
      <c r="AG212" s="341"/>
      <c r="AH212" s="341"/>
      <c r="AI212" s="341"/>
      <c r="AJ212" s="341"/>
      <c r="AK212" s="341"/>
      <c r="AL212" s="341"/>
      <c r="AM212" s="341"/>
      <c r="AN212" s="341"/>
      <c r="AO212" s="341"/>
      <c r="AP212" s="341"/>
      <c r="AQ212" s="341"/>
      <c r="AR212" s="341"/>
      <c r="AS212" s="341"/>
      <c r="AT212" s="341"/>
      <c r="AU212" s="341"/>
      <c r="AV212" s="341"/>
      <c r="AW212" s="341"/>
      <c r="AX212" s="341"/>
      <c r="AY212" s="341"/>
      <c r="AZ212" s="341"/>
      <c r="BA212" s="341"/>
      <c r="BB212" s="341"/>
      <c r="BC212" s="341"/>
      <c r="BD212" s="341"/>
      <c r="BE212" s="341"/>
      <c r="BF212" s="341"/>
      <c r="BG212" s="341"/>
      <c r="BH212" s="341"/>
      <c r="BI212" s="341"/>
      <c r="BJ212" s="341"/>
      <c r="BK212" s="341"/>
      <c r="BL212" s="341"/>
      <c r="BM212" s="341"/>
      <c r="BN212" s="341"/>
      <c r="BO212" s="341"/>
      <c r="BP212" s="341"/>
      <c r="BQ212" s="341"/>
      <c r="BR212" s="341"/>
      <c r="BS212" s="341"/>
      <c r="BT212" s="341"/>
      <c r="BU212" s="341"/>
      <c r="BV212" s="341"/>
      <c r="BW212" s="341"/>
      <c r="BX212" s="341"/>
      <c r="BY212" s="341"/>
      <c r="BZ212" s="341"/>
      <c r="CA212" s="341"/>
      <c r="CB212" s="341"/>
      <c r="CC212" s="341"/>
      <c r="CD212" s="341"/>
      <c r="CE212" s="341"/>
      <c r="CF212" s="341"/>
      <c r="CG212" s="341"/>
      <c r="CH212" s="341"/>
      <c r="CI212" s="341"/>
      <c r="CJ212" s="341"/>
      <c r="CK212" s="341"/>
      <c r="CL212" s="341"/>
      <c r="CM212" s="341"/>
      <c r="CN212" s="341"/>
      <c r="CO212" s="341"/>
      <c r="CP212" s="341"/>
      <c r="CQ212" s="341"/>
      <c r="CR212" s="341"/>
      <c r="CS212" s="341"/>
      <c r="CT212" s="341"/>
      <c r="CU212" s="341"/>
      <c r="CV212" s="341"/>
      <c r="CW212" s="341"/>
      <c r="CX212" s="341"/>
      <c r="CY212" s="341"/>
      <c r="CZ212" s="341"/>
      <c r="DA212" s="341"/>
      <c r="DB212" s="341"/>
      <c r="DC212" s="341"/>
      <c r="DD212" s="341"/>
      <c r="DE212" s="341"/>
      <c r="DF212" s="341"/>
      <c r="DG212" s="341"/>
      <c r="DH212" s="341"/>
      <c r="DI212" s="341"/>
      <c r="DJ212" s="341"/>
      <c r="DK212" s="341"/>
      <c r="DL212" s="341"/>
      <c r="DM212" s="341"/>
      <c r="DN212" s="341"/>
      <c r="DO212" s="341"/>
      <c r="DP212" s="341"/>
      <c r="DQ212" s="341"/>
      <c r="DR212" s="341"/>
      <c r="DS212" s="341"/>
      <c r="DT212" s="341"/>
      <c r="DU212" s="341"/>
      <c r="DV212" s="341"/>
      <c r="DW212" s="341"/>
      <c r="DX212" s="341"/>
      <c r="DY212" s="341"/>
      <c r="DZ212" s="341"/>
      <c r="EA212" s="341"/>
      <c r="EB212" s="341"/>
      <c r="EC212" s="341"/>
      <c r="ED212" s="341"/>
      <c r="EE212" s="341"/>
      <c r="EF212" s="341"/>
      <c r="EG212" s="341"/>
      <c r="EH212" s="341"/>
      <c r="EI212" s="341"/>
      <c r="EJ212" s="341"/>
      <c r="EK212" s="341"/>
      <c r="EL212" s="341"/>
      <c r="EM212" s="341"/>
      <c r="EN212" s="341"/>
      <c r="EO212" s="341"/>
      <c r="EP212" s="341"/>
      <c r="EQ212" s="341"/>
      <c r="ER212" s="341"/>
      <c r="ES212" s="341"/>
      <c r="ET212" s="341"/>
      <c r="EU212" s="341"/>
      <c r="EV212" s="341"/>
      <c r="EW212" s="341"/>
    </row>
    <row r="213" spans="1:153" s="366" customFormat="1" ht="12.75" hidden="1">
      <c r="A213" s="376"/>
      <c r="B213" s="377"/>
      <c r="C213" s="360"/>
      <c r="D213" s="375"/>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c r="BA213" s="341"/>
      <c r="BB213" s="341"/>
      <c r="BC213" s="341"/>
      <c r="BD213" s="341"/>
      <c r="BE213" s="341"/>
      <c r="BF213" s="341"/>
      <c r="BG213" s="341"/>
      <c r="BH213" s="341"/>
      <c r="BI213" s="341"/>
      <c r="BJ213" s="341"/>
      <c r="BK213" s="341"/>
      <c r="BL213" s="341"/>
      <c r="BM213" s="341"/>
      <c r="BN213" s="341"/>
      <c r="BO213" s="341"/>
      <c r="BP213" s="341"/>
      <c r="BQ213" s="341"/>
      <c r="BR213" s="341"/>
      <c r="BS213" s="341"/>
      <c r="BT213" s="341"/>
      <c r="BU213" s="341"/>
      <c r="BV213" s="341"/>
      <c r="BW213" s="341"/>
      <c r="BX213" s="341"/>
      <c r="BY213" s="341"/>
      <c r="BZ213" s="341"/>
      <c r="CA213" s="341"/>
      <c r="CB213" s="341"/>
      <c r="CC213" s="341"/>
      <c r="CD213" s="341"/>
      <c r="CE213" s="341"/>
      <c r="CF213" s="341"/>
      <c r="CG213" s="341"/>
      <c r="CH213" s="341"/>
      <c r="CI213" s="341"/>
      <c r="CJ213" s="341"/>
      <c r="CK213" s="341"/>
      <c r="CL213" s="341"/>
      <c r="CM213" s="341"/>
      <c r="CN213" s="341"/>
      <c r="CO213" s="341"/>
      <c r="CP213" s="341"/>
      <c r="CQ213" s="341"/>
      <c r="CR213" s="341"/>
      <c r="CS213" s="341"/>
      <c r="CT213" s="341"/>
      <c r="CU213" s="341"/>
      <c r="CV213" s="341"/>
      <c r="CW213" s="341"/>
      <c r="CX213" s="341"/>
      <c r="CY213" s="341"/>
      <c r="CZ213" s="341"/>
      <c r="DA213" s="341"/>
      <c r="DB213" s="341"/>
      <c r="DC213" s="341"/>
      <c r="DD213" s="341"/>
      <c r="DE213" s="341"/>
      <c r="DF213" s="341"/>
      <c r="DG213" s="341"/>
      <c r="DH213" s="341"/>
      <c r="DI213" s="341"/>
      <c r="DJ213" s="341"/>
      <c r="DK213" s="341"/>
      <c r="DL213" s="341"/>
      <c r="DM213" s="341"/>
      <c r="DN213" s="341"/>
      <c r="DO213" s="341"/>
      <c r="DP213" s="341"/>
      <c r="DQ213" s="341"/>
      <c r="DR213" s="341"/>
      <c r="DS213" s="341"/>
      <c r="DT213" s="341"/>
      <c r="DU213" s="341"/>
      <c r="DV213" s="341"/>
      <c r="DW213" s="341"/>
      <c r="DX213" s="341"/>
      <c r="DY213" s="341"/>
      <c r="DZ213" s="341"/>
      <c r="EA213" s="341"/>
      <c r="EB213" s="341"/>
      <c r="EC213" s="341"/>
      <c r="ED213" s="341"/>
      <c r="EE213" s="341"/>
      <c r="EF213" s="341"/>
      <c r="EG213" s="341"/>
      <c r="EH213" s="341"/>
      <c r="EI213" s="341"/>
      <c r="EJ213" s="341"/>
      <c r="EK213" s="341"/>
      <c r="EL213" s="341"/>
      <c r="EM213" s="341"/>
      <c r="EN213" s="341"/>
      <c r="EO213" s="341"/>
      <c r="EP213" s="341"/>
      <c r="EQ213" s="341"/>
      <c r="ER213" s="341"/>
      <c r="ES213" s="341"/>
      <c r="ET213" s="341"/>
      <c r="EU213" s="341"/>
      <c r="EV213" s="341"/>
      <c r="EW213" s="341"/>
    </row>
    <row r="214" spans="1:153" s="366" customFormat="1" ht="12.75" hidden="1">
      <c r="A214" s="376"/>
      <c r="B214" s="377"/>
      <c r="C214" s="360"/>
      <c r="D214" s="375"/>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1"/>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1"/>
      <c r="AY214" s="341"/>
      <c r="AZ214" s="341"/>
      <c r="BA214" s="341"/>
      <c r="BB214" s="341"/>
      <c r="BC214" s="341"/>
      <c r="BD214" s="341"/>
      <c r="BE214" s="341"/>
      <c r="BF214" s="341"/>
      <c r="BG214" s="341"/>
      <c r="BH214" s="341"/>
      <c r="BI214" s="341"/>
      <c r="BJ214" s="341"/>
      <c r="BK214" s="341"/>
      <c r="BL214" s="341"/>
      <c r="BM214" s="341"/>
      <c r="BN214" s="341"/>
      <c r="BO214" s="341"/>
      <c r="BP214" s="341"/>
      <c r="BQ214" s="341"/>
      <c r="BR214" s="341"/>
      <c r="BS214" s="341"/>
      <c r="BT214" s="341"/>
      <c r="BU214" s="341"/>
      <c r="BV214" s="341"/>
      <c r="BW214" s="341"/>
      <c r="BX214" s="341"/>
      <c r="BY214" s="341"/>
      <c r="BZ214" s="341"/>
      <c r="CA214" s="341"/>
      <c r="CB214" s="341"/>
      <c r="CC214" s="341"/>
      <c r="CD214" s="341"/>
      <c r="CE214" s="341"/>
      <c r="CF214" s="341"/>
      <c r="CG214" s="341"/>
      <c r="CH214" s="341"/>
      <c r="CI214" s="341"/>
      <c r="CJ214" s="341"/>
      <c r="CK214" s="341"/>
      <c r="CL214" s="341"/>
      <c r="CM214" s="341"/>
      <c r="CN214" s="341"/>
      <c r="CO214" s="341"/>
      <c r="CP214" s="341"/>
      <c r="CQ214" s="341"/>
      <c r="CR214" s="341"/>
      <c r="CS214" s="341"/>
      <c r="CT214" s="341"/>
      <c r="CU214" s="341"/>
      <c r="CV214" s="341"/>
      <c r="CW214" s="341"/>
      <c r="CX214" s="341"/>
      <c r="CY214" s="341"/>
      <c r="CZ214" s="341"/>
      <c r="DA214" s="341"/>
      <c r="DB214" s="341"/>
      <c r="DC214" s="341"/>
      <c r="DD214" s="341"/>
      <c r="DE214" s="341"/>
      <c r="DF214" s="341"/>
      <c r="DG214" s="341"/>
      <c r="DH214" s="341"/>
      <c r="DI214" s="341"/>
      <c r="DJ214" s="341"/>
      <c r="DK214" s="341"/>
      <c r="DL214" s="341"/>
      <c r="DM214" s="341"/>
      <c r="DN214" s="341"/>
      <c r="DO214" s="341"/>
      <c r="DP214" s="341"/>
      <c r="DQ214" s="341"/>
      <c r="DR214" s="341"/>
      <c r="DS214" s="341"/>
      <c r="DT214" s="341"/>
      <c r="DU214" s="341"/>
      <c r="DV214" s="341"/>
      <c r="DW214" s="341"/>
      <c r="DX214" s="341"/>
      <c r="DY214" s="341"/>
      <c r="DZ214" s="341"/>
      <c r="EA214" s="341"/>
      <c r="EB214" s="341"/>
      <c r="EC214" s="341"/>
      <c r="ED214" s="341"/>
      <c r="EE214" s="341"/>
      <c r="EF214" s="341"/>
      <c r="EG214" s="341"/>
      <c r="EH214" s="341"/>
      <c r="EI214" s="341"/>
      <c r="EJ214" s="341"/>
      <c r="EK214" s="341"/>
      <c r="EL214" s="341"/>
      <c r="EM214" s="341"/>
      <c r="EN214" s="341"/>
      <c r="EO214" s="341"/>
      <c r="EP214" s="341"/>
      <c r="EQ214" s="341"/>
      <c r="ER214" s="341"/>
      <c r="ES214" s="341"/>
      <c r="ET214" s="341"/>
      <c r="EU214" s="341"/>
      <c r="EV214" s="341"/>
      <c r="EW214" s="341"/>
    </row>
    <row r="215" spans="1:153" s="366" customFormat="1" ht="12.75" hidden="1">
      <c r="A215" s="376"/>
      <c r="B215" s="377"/>
      <c r="C215" s="360"/>
      <c r="D215" s="375"/>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1"/>
      <c r="AD215" s="341"/>
      <c r="AE215" s="341"/>
      <c r="AF215" s="341"/>
      <c r="AG215" s="341"/>
      <c r="AH215" s="341"/>
      <c r="AI215" s="341"/>
      <c r="AJ215" s="341"/>
      <c r="AK215" s="341"/>
      <c r="AL215" s="341"/>
      <c r="AM215" s="341"/>
      <c r="AN215" s="341"/>
      <c r="AO215" s="341"/>
      <c r="AP215" s="341"/>
      <c r="AQ215" s="341"/>
      <c r="AR215" s="341"/>
      <c r="AS215" s="341"/>
      <c r="AT215" s="341"/>
      <c r="AU215" s="341"/>
      <c r="AV215" s="341"/>
      <c r="AW215" s="341"/>
      <c r="AX215" s="341"/>
      <c r="AY215" s="341"/>
      <c r="AZ215" s="341"/>
      <c r="BA215" s="341"/>
      <c r="BB215" s="341"/>
      <c r="BC215" s="341"/>
      <c r="BD215" s="341"/>
      <c r="BE215" s="341"/>
      <c r="BF215" s="341"/>
      <c r="BG215" s="341"/>
      <c r="BH215" s="341"/>
      <c r="BI215" s="341"/>
      <c r="BJ215" s="341"/>
      <c r="BK215" s="341"/>
      <c r="BL215" s="341"/>
      <c r="BM215" s="341"/>
      <c r="BN215" s="341"/>
      <c r="BO215" s="341"/>
      <c r="BP215" s="341"/>
      <c r="BQ215" s="341"/>
      <c r="BR215" s="341"/>
      <c r="BS215" s="341"/>
      <c r="BT215" s="341"/>
      <c r="BU215" s="341"/>
      <c r="BV215" s="341"/>
      <c r="BW215" s="341"/>
      <c r="BX215" s="341"/>
      <c r="BY215" s="341"/>
      <c r="BZ215" s="341"/>
      <c r="CA215" s="341"/>
      <c r="CB215" s="341"/>
      <c r="CC215" s="341"/>
      <c r="CD215" s="341"/>
      <c r="CE215" s="341"/>
      <c r="CF215" s="341"/>
      <c r="CG215" s="341"/>
      <c r="CH215" s="341"/>
      <c r="CI215" s="341"/>
      <c r="CJ215" s="341"/>
      <c r="CK215" s="341"/>
      <c r="CL215" s="341"/>
      <c r="CM215" s="341"/>
      <c r="CN215" s="341"/>
      <c r="CO215" s="341"/>
      <c r="CP215" s="341"/>
      <c r="CQ215" s="341"/>
      <c r="CR215" s="341"/>
      <c r="CS215" s="341"/>
      <c r="CT215" s="341"/>
      <c r="CU215" s="341"/>
      <c r="CV215" s="341"/>
      <c r="CW215" s="341"/>
      <c r="CX215" s="341"/>
      <c r="CY215" s="341"/>
      <c r="CZ215" s="341"/>
      <c r="DA215" s="341"/>
      <c r="DB215" s="341"/>
      <c r="DC215" s="341"/>
      <c r="DD215" s="341"/>
      <c r="DE215" s="341"/>
      <c r="DF215" s="341"/>
      <c r="DG215" s="341"/>
      <c r="DH215" s="341"/>
      <c r="DI215" s="341"/>
      <c r="DJ215" s="341"/>
      <c r="DK215" s="341"/>
      <c r="DL215" s="341"/>
      <c r="DM215" s="341"/>
      <c r="DN215" s="341"/>
      <c r="DO215" s="341"/>
      <c r="DP215" s="341"/>
      <c r="DQ215" s="341"/>
      <c r="DR215" s="341"/>
      <c r="DS215" s="341"/>
      <c r="DT215" s="341"/>
      <c r="DU215" s="341"/>
      <c r="DV215" s="341"/>
      <c r="DW215" s="341"/>
      <c r="DX215" s="341"/>
      <c r="DY215" s="341"/>
      <c r="DZ215" s="341"/>
      <c r="EA215" s="341"/>
      <c r="EB215" s="341"/>
      <c r="EC215" s="341"/>
      <c r="ED215" s="341"/>
      <c r="EE215" s="341"/>
      <c r="EF215" s="341"/>
      <c r="EG215" s="341"/>
      <c r="EH215" s="341"/>
      <c r="EI215" s="341"/>
      <c r="EJ215" s="341"/>
      <c r="EK215" s="341"/>
      <c r="EL215" s="341"/>
      <c r="EM215" s="341"/>
      <c r="EN215" s="341"/>
      <c r="EO215" s="341"/>
      <c r="EP215" s="341"/>
      <c r="EQ215" s="341"/>
      <c r="ER215" s="341"/>
      <c r="ES215" s="341"/>
      <c r="ET215" s="341"/>
      <c r="EU215" s="341"/>
      <c r="EV215" s="341"/>
      <c r="EW215" s="341"/>
    </row>
    <row r="216" spans="1:153" s="366" customFormat="1" ht="12.75" hidden="1">
      <c r="A216" s="376"/>
      <c r="B216" s="377"/>
      <c r="C216" s="360"/>
      <c r="D216" s="375"/>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1"/>
      <c r="AD216" s="341"/>
      <c r="AE216" s="341"/>
      <c r="AF216" s="341"/>
      <c r="AG216" s="341"/>
      <c r="AH216" s="341"/>
      <c r="AI216" s="341"/>
      <c r="AJ216" s="341"/>
      <c r="AK216" s="341"/>
      <c r="AL216" s="341"/>
      <c r="AM216" s="341"/>
      <c r="AN216" s="341"/>
      <c r="AO216" s="341"/>
      <c r="AP216" s="341"/>
      <c r="AQ216" s="341"/>
      <c r="AR216" s="341"/>
      <c r="AS216" s="341"/>
      <c r="AT216" s="341"/>
      <c r="AU216" s="341"/>
      <c r="AV216" s="341"/>
      <c r="AW216" s="341"/>
      <c r="AX216" s="341"/>
      <c r="AY216" s="341"/>
      <c r="AZ216" s="341"/>
      <c r="BA216" s="341"/>
      <c r="BB216" s="341"/>
      <c r="BC216" s="341"/>
      <c r="BD216" s="341"/>
      <c r="BE216" s="341"/>
      <c r="BF216" s="341"/>
      <c r="BG216" s="341"/>
      <c r="BH216" s="341"/>
      <c r="BI216" s="341"/>
      <c r="BJ216" s="341"/>
      <c r="BK216" s="341"/>
      <c r="BL216" s="341"/>
      <c r="BM216" s="341"/>
      <c r="BN216" s="341"/>
      <c r="BO216" s="341"/>
      <c r="BP216" s="341"/>
      <c r="BQ216" s="341"/>
      <c r="BR216" s="341"/>
      <c r="BS216" s="341"/>
      <c r="BT216" s="341"/>
      <c r="BU216" s="341"/>
      <c r="BV216" s="341"/>
      <c r="BW216" s="341"/>
      <c r="BX216" s="341"/>
      <c r="BY216" s="341"/>
      <c r="BZ216" s="341"/>
      <c r="CA216" s="341"/>
      <c r="CB216" s="341"/>
      <c r="CC216" s="341"/>
      <c r="CD216" s="341"/>
      <c r="CE216" s="341"/>
      <c r="CF216" s="341"/>
      <c r="CG216" s="341"/>
      <c r="CH216" s="341"/>
      <c r="CI216" s="341"/>
      <c r="CJ216" s="341"/>
      <c r="CK216" s="341"/>
      <c r="CL216" s="341"/>
      <c r="CM216" s="341"/>
      <c r="CN216" s="341"/>
      <c r="CO216" s="341"/>
      <c r="CP216" s="341"/>
      <c r="CQ216" s="341"/>
      <c r="CR216" s="341"/>
      <c r="CS216" s="341"/>
      <c r="CT216" s="341"/>
      <c r="CU216" s="341"/>
      <c r="CV216" s="341"/>
      <c r="CW216" s="341"/>
      <c r="CX216" s="341"/>
      <c r="CY216" s="341"/>
      <c r="CZ216" s="341"/>
      <c r="DA216" s="341"/>
      <c r="DB216" s="341"/>
      <c r="DC216" s="341"/>
      <c r="DD216" s="341"/>
      <c r="DE216" s="341"/>
      <c r="DF216" s="341"/>
      <c r="DG216" s="341"/>
      <c r="DH216" s="341"/>
      <c r="DI216" s="341"/>
      <c r="DJ216" s="341"/>
      <c r="DK216" s="341"/>
      <c r="DL216" s="341"/>
      <c r="DM216" s="341"/>
      <c r="DN216" s="341"/>
      <c r="DO216" s="341"/>
      <c r="DP216" s="341"/>
      <c r="DQ216" s="341"/>
      <c r="DR216" s="341"/>
      <c r="DS216" s="341"/>
      <c r="DT216" s="341"/>
      <c r="DU216" s="341"/>
      <c r="DV216" s="341"/>
      <c r="DW216" s="341"/>
      <c r="DX216" s="341"/>
      <c r="DY216" s="341"/>
      <c r="DZ216" s="341"/>
      <c r="EA216" s="341"/>
      <c r="EB216" s="341"/>
      <c r="EC216" s="341"/>
      <c r="ED216" s="341"/>
      <c r="EE216" s="341"/>
      <c r="EF216" s="341"/>
      <c r="EG216" s="341"/>
      <c r="EH216" s="341"/>
      <c r="EI216" s="341"/>
      <c r="EJ216" s="341"/>
      <c r="EK216" s="341"/>
      <c r="EL216" s="341"/>
      <c r="EM216" s="341"/>
      <c r="EN216" s="341"/>
      <c r="EO216" s="341"/>
      <c r="EP216" s="341"/>
      <c r="EQ216" s="341"/>
      <c r="ER216" s="341"/>
      <c r="ES216" s="341"/>
      <c r="ET216" s="341"/>
      <c r="EU216" s="341"/>
      <c r="EV216" s="341"/>
      <c r="EW216" s="341"/>
    </row>
    <row r="217" spans="1:153" s="366" customFormat="1" ht="12.75" hidden="1">
      <c r="A217" s="376"/>
      <c r="B217" s="377"/>
      <c r="C217" s="360"/>
      <c r="D217" s="375"/>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1"/>
      <c r="AD217" s="341"/>
      <c r="AE217" s="341"/>
      <c r="AF217" s="341"/>
      <c r="AG217" s="341"/>
      <c r="AH217" s="341"/>
      <c r="AI217" s="341"/>
      <c r="AJ217" s="341"/>
      <c r="AK217" s="341"/>
      <c r="AL217" s="341"/>
      <c r="AM217" s="341"/>
      <c r="AN217" s="341"/>
      <c r="AO217" s="341"/>
      <c r="AP217" s="341"/>
      <c r="AQ217" s="341"/>
      <c r="AR217" s="341"/>
      <c r="AS217" s="341"/>
      <c r="AT217" s="341"/>
      <c r="AU217" s="341"/>
      <c r="AV217" s="341"/>
      <c r="AW217" s="341"/>
      <c r="AX217" s="341"/>
      <c r="AY217" s="341"/>
      <c r="AZ217" s="341"/>
      <c r="BA217" s="341"/>
      <c r="BB217" s="341"/>
      <c r="BC217" s="341"/>
      <c r="BD217" s="341"/>
      <c r="BE217" s="341"/>
      <c r="BF217" s="341"/>
      <c r="BG217" s="341"/>
      <c r="BH217" s="341"/>
      <c r="BI217" s="341"/>
      <c r="BJ217" s="341"/>
      <c r="BK217" s="341"/>
      <c r="BL217" s="341"/>
      <c r="BM217" s="341"/>
      <c r="BN217" s="341"/>
      <c r="BO217" s="341"/>
      <c r="BP217" s="341"/>
      <c r="BQ217" s="341"/>
      <c r="BR217" s="341"/>
      <c r="BS217" s="341"/>
      <c r="BT217" s="341"/>
      <c r="BU217" s="341"/>
      <c r="BV217" s="341"/>
      <c r="BW217" s="341"/>
      <c r="BX217" s="341"/>
      <c r="BY217" s="341"/>
      <c r="BZ217" s="341"/>
      <c r="CA217" s="341"/>
      <c r="CB217" s="341"/>
      <c r="CC217" s="341"/>
      <c r="CD217" s="341"/>
      <c r="CE217" s="341"/>
      <c r="CF217" s="341"/>
      <c r="CG217" s="341"/>
      <c r="CH217" s="341"/>
      <c r="CI217" s="341"/>
      <c r="CJ217" s="341"/>
      <c r="CK217" s="341"/>
      <c r="CL217" s="341"/>
      <c r="CM217" s="341"/>
      <c r="CN217" s="341"/>
      <c r="CO217" s="341"/>
      <c r="CP217" s="341"/>
      <c r="CQ217" s="341"/>
      <c r="CR217" s="341"/>
      <c r="CS217" s="341"/>
      <c r="CT217" s="341"/>
      <c r="CU217" s="341"/>
      <c r="CV217" s="341"/>
      <c r="CW217" s="341"/>
      <c r="CX217" s="341"/>
      <c r="CY217" s="341"/>
      <c r="CZ217" s="341"/>
      <c r="DA217" s="341"/>
      <c r="DB217" s="341"/>
      <c r="DC217" s="341"/>
      <c r="DD217" s="341"/>
      <c r="DE217" s="341"/>
      <c r="DF217" s="341"/>
      <c r="DG217" s="341"/>
      <c r="DH217" s="341"/>
      <c r="DI217" s="341"/>
      <c r="DJ217" s="341"/>
      <c r="DK217" s="341"/>
      <c r="DL217" s="341"/>
      <c r="DM217" s="341"/>
      <c r="DN217" s="341"/>
      <c r="DO217" s="341"/>
      <c r="DP217" s="341"/>
      <c r="DQ217" s="341"/>
      <c r="DR217" s="341"/>
      <c r="DS217" s="341"/>
      <c r="DT217" s="341"/>
      <c r="DU217" s="341"/>
      <c r="DV217" s="341"/>
      <c r="DW217" s="341"/>
      <c r="DX217" s="341"/>
      <c r="DY217" s="341"/>
      <c r="DZ217" s="341"/>
      <c r="EA217" s="341"/>
      <c r="EB217" s="341"/>
      <c r="EC217" s="341"/>
      <c r="ED217" s="341"/>
      <c r="EE217" s="341"/>
      <c r="EF217" s="341"/>
      <c r="EG217" s="341"/>
      <c r="EH217" s="341"/>
      <c r="EI217" s="341"/>
      <c r="EJ217" s="341"/>
      <c r="EK217" s="341"/>
      <c r="EL217" s="341"/>
      <c r="EM217" s="341"/>
      <c r="EN217" s="341"/>
      <c r="EO217" s="341"/>
      <c r="EP217" s="341"/>
      <c r="EQ217" s="341"/>
      <c r="ER217" s="341"/>
      <c r="ES217" s="341"/>
      <c r="ET217" s="341"/>
      <c r="EU217" s="341"/>
      <c r="EV217" s="341"/>
      <c r="EW217" s="341"/>
    </row>
    <row r="218" spans="1:153" s="366" customFormat="1" ht="12.75" hidden="1">
      <c r="A218" s="376"/>
      <c r="B218" s="377"/>
      <c r="C218" s="360"/>
      <c r="D218" s="375"/>
      <c r="F218" s="347"/>
      <c r="G218" s="347"/>
      <c r="H218" s="347"/>
      <c r="I218" s="347"/>
      <c r="J218" s="347"/>
      <c r="K218" s="347"/>
      <c r="L218" s="347"/>
      <c r="M218" s="347"/>
      <c r="N218" s="347"/>
      <c r="O218" s="347"/>
      <c r="P218" s="347"/>
      <c r="Q218" s="347"/>
      <c r="R218" s="347"/>
      <c r="S218" s="347"/>
      <c r="T218" s="347"/>
      <c r="U218" s="347"/>
      <c r="V218" s="347"/>
      <c r="W218" s="347"/>
      <c r="X218" s="347"/>
      <c r="Y218" s="347"/>
      <c r="Z218" s="347"/>
      <c r="AA218" s="347"/>
      <c r="AB218" s="347"/>
      <c r="AC218" s="341"/>
      <c r="AD218" s="341"/>
      <c r="AE218" s="341"/>
      <c r="AF218" s="341"/>
      <c r="AG218" s="341"/>
      <c r="AH218" s="341"/>
      <c r="AI218" s="341"/>
      <c r="AJ218" s="341"/>
      <c r="AK218" s="341"/>
      <c r="AL218" s="341"/>
      <c r="AM218" s="341"/>
      <c r="AN218" s="341"/>
      <c r="AO218" s="341"/>
      <c r="AP218" s="341"/>
      <c r="AQ218" s="341"/>
      <c r="AR218" s="341"/>
      <c r="AS218" s="341"/>
      <c r="AT218" s="341"/>
      <c r="AU218" s="341"/>
      <c r="AV218" s="341"/>
      <c r="AW218" s="341"/>
      <c r="AX218" s="341"/>
      <c r="AY218" s="341"/>
      <c r="AZ218" s="341"/>
      <c r="BA218" s="341"/>
      <c r="BB218" s="341"/>
      <c r="BC218" s="341"/>
      <c r="BD218" s="341"/>
      <c r="BE218" s="341"/>
      <c r="BF218" s="341"/>
      <c r="BG218" s="341"/>
      <c r="BH218" s="341"/>
      <c r="BI218" s="341"/>
      <c r="BJ218" s="341"/>
      <c r="BK218" s="341"/>
      <c r="BL218" s="341"/>
      <c r="BM218" s="341"/>
      <c r="BN218" s="341"/>
      <c r="BO218" s="341"/>
      <c r="BP218" s="341"/>
      <c r="BQ218" s="341"/>
      <c r="BR218" s="341"/>
      <c r="BS218" s="341"/>
      <c r="BT218" s="341"/>
      <c r="BU218" s="341"/>
      <c r="BV218" s="341"/>
      <c r="BW218" s="341"/>
      <c r="BX218" s="341"/>
      <c r="BY218" s="341"/>
      <c r="BZ218" s="341"/>
      <c r="CA218" s="341"/>
      <c r="CB218" s="341"/>
      <c r="CC218" s="341"/>
      <c r="CD218" s="341"/>
      <c r="CE218" s="341"/>
      <c r="CF218" s="341"/>
      <c r="CG218" s="341"/>
      <c r="CH218" s="341"/>
      <c r="CI218" s="341"/>
      <c r="CJ218" s="341"/>
      <c r="CK218" s="341"/>
      <c r="CL218" s="341"/>
      <c r="CM218" s="341"/>
      <c r="CN218" s="341"/>
      <c r="CO218" s="341"/>
      <c r="CP218" s="341"/>
      <c r="CQ218" s="341"/>
      <c r="CR218" s="341"/>
      <c r="CS218" s="341"/>
      <c r="CT218" s="341"/>
      <c r="CU218" s="341"/>
      <c r="CV218" s="341"/>
      <c r="CW218" s="341"/>
      <c r="CX218" s="341"/>
      <c r="CY218" s="341"/>
      <c r="CZ218" s="341"/>
      <c r="DA218" s="341"/>
      <c r="DB218" s="341"/>
      <c r="DC218" s="341"/>
      <c r="DD218" s="341"/>
      <c r="DE218" s="341"/>
      <c r="DF218" s="341"/>
      <c r="DG218" s="341"/>
      <c r="DH218" s="341"/>
      <c r="DI218" s="341"/>
      <c r="DJ218" s="341"/>
      <c r="DK218" s="341"/>
      <c r="DL218" s="341"/>
      <c r="DM218" s="341"/>
      <c r="DN218" s="341"/>
      <c r="DO218" s="341"/>
      <c r="DP218" s="341"/>
      <c r="DQ218" s="341"/>
      <c r="DR218" s="341"/>
      <c r="DS218" s="341"/>
      <c r="DT218" s="341"/>
      <c r="DU218" s="341"/>
      <c r="DV218" s="341"/>
      <c r="DW218" s="341"/>
      <c r="DX218" s="341"/>
      <c r="DY218" s="341"/>
      <c r="DZ218" s="341"/>
      <c r="EA218" s="341"/>
      <c r="EB218" s="341"/>
      <c r="EC218" s="341"/>
      <c r="ED218" s="341"/>
      <c r="EE218" s="341"/>
      <c r="EF218" s="341"/>
      <c r="EG218" s="341"/>
      <c r="EH218" s="341"/>
      <c r="EI218" s="341"/>
      <c r="EJ218" s="341"/>
      <c r="EK218" s="341"/>
      <c r="EL218" s="341"/>
      <c r="EM218" s="341"/>
      <c r="EN218" s="341"/>
      <c r="EO218" s="341"/>
      <c r="EP218" s="341"/>
      <c r="EQ218" s="341"/>
      <c r="ER218" s="341"/>
      <c r="ES218" s="341"/>
      <c r="ET218" s="341"/>
      <c r="EU218" s="341"/>
      <c r="EV218" s="341"/>
      <c r="EW218" s="341"/>
    </row>
    <row r="219" spans="1:153" s="366" customFormat="1" ht="12.75" hidden="1">
      <c r="A219" s="376"/>
      <c r="B219" s="377"/>
      <c r="C219" s="360"/>
      <c r="D219" s="375"/>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1"/>
      <c r="AD219" s="341"/>
      <c r="AE219" s="341"/>
      <c r="AF219" s="341"/>
      <c r="AG219" s="341"/>
      <c r="AH219" s="341"/>
      <c r="AI219" s="341"/>
      <c r="AJ219" s="341"/>
      <c r="AK219" s="341"/>
      <c r="AL219" s="341"/>
      <c r="AM219" s="341"/>
      <c r="AN219" s="341"/>
      <c r="AO219" s="341"/>
      <c r="AP219" s="341"/>
      <c r="AQ219" s="341"/>
      <c r="AR219" s="341"/>
      <c r="AS219" s="341"/>
      <c r="AT219" s="341"/>
      <c r="AU219" s="341"/>
      <c r="AV219" s="341"/>
      <c r="AW219" s="341"/>
      <c r="AX219" s="341"/>
      <c r="AY219" s="341"/>
      <c r="AZ219" s="341"/>
      <c r="BA219" s="341"/>
      <c r="BB219" s="341"/>
      <c r="BC219" s="341"/>
      <c r="BD219" s="341"/>
      <c r="BE219" s="341"/>
      <c r="BF219" s="341"/>
      <c r="BG219" s="341"/>
      <c r="BH219" s="341"/>
      <c r="BI219" s="341"/>
      <c r="BJ219" s="341"/>
      <c r="BK219" s="341"/>
      <c r="BL219" s="341"/>
      <c r="BM219" s="341"/>
      <c r="BN219" s="341"/>
      <c r="BO219" s="341"/>
      <c r="BP219" s="341"/>
      <c r="BQ219" s="341"/>
      <c r="BR219" s="341"/>
      <c r="BS219" s="341"/>
      <c r="BT219" s="341"/>
      <c r="BU219" s="341"/>
      <c r="BV219" s="341"/>
      <c r="BW219" s="341"/>
      <c r="BX219" s="341"/>
      <c r="BY219" s="341"/>
      <c r="BZ219" s="341"/>
      <c r="CA219" s="341"/>
      <c r="CB219" s="341"/>
      <c r="CC219" s="341"/>
      <c r="CD219" s="341"/>
      <c r="CE219" s="341"/>
      <c r="CF219" s="341"/>
      <c r="CG219" s="341"/>
      <c r="CH219" s="341"/>
      <c r="CI219" s="341"/>
      <c r="CJ219" s="341"/>
      <c r="CK219" s="341"/>
      <c r="CL219" s="341"/>
      <c r="CM219" s="341"/>
      <c r="CN219" s="341"/>
      <c r="CO219" s="341"/>
      <c r="CP219" s="341"/>
      <c r="CQ219" s="341"/>
      <c r="CR219" s="341"/>
      <c r="CS219" s="341"/>
      <c r="CT219" s="341"/>
      <c r="CU219" s="341"/>
      <c r="CV219" s="341"/>
      <c r="CW219" s="341"/>
      <c r="CX219" s="341"/>
      <c r="CY219" s="341"/>
      <c r="CZ219" s="341"/>
      <c r="DA219" s="341"/>
      <c r="DB219" s="341"/>
      <c r="DC219" s="341"/>
      <c r="DD219" s="341"/>
      <c r="DE219" s="341"/>
      <c r="DF219" s="341"/>
      <c r="DG219" s="341"/>
      <c r="DH219" s="341"/>
      <c r="DI219" s="341"/>
      <c r="DJ219" s="341"/>
      <c r="DK219" s="341"/>
      <c r="DL219" s="341"/>
      <c r="DM219" s="341"/>
      <c r="DN219" s="341"/>
      <c r="DO219" s="341"/>
      <c r="DP219" s="341"/>
      <c r="DQ219" s="341"/>
      <c r="DR219" s="341"/>
      <c r="DS219" s="341"/>
      <c r="DT219" s="341"/>
      <c r="DU219" s="341"/>
      <c r="DV219" s="341"/>
      <c r="DW219" s="341"/>
      <c r="DX219" s="341"/>
      <c r="DY219" s="341"/>
      <c r="DZ219" s="341"/>
      <c r="EA219" s="341"/>
      <c r="EB219" s="341"/>
      <c r="EC219" s="341"/>
      <c r="ED219" s="341"/>
      <c r="EE219" s="341"/>
      <c r="EF219" s="341"/>
      <c r="EG219" s="341"/>
      <c r="EH219" s="341"/>
      <c r="EI219" s="341"/>
      <c r="EJ219" s="341"/>
      <c r="EK219" s="341"/>
      <c r="EL219" s="341"/>
      <c r="EM219" s="341"/>
      <c r="EN219" s="341"/>
      <c r="EO219" s="341"/>
      <c r="EP219" s="341"/>
      <c r="EQ219" s="341"/>
      <c r="ER219" s="341"/>
      <c r="ES219" s="341"/>
      <c r="ET219" s="341"/>
      <c r="EU219" s="341"/>
      <c r="EV219" s="341"/>
      <c r="EW219" s="341"/>
    </row>
    <row r="220" spans="1:153" s="366" customFormat="1" ht="12.75" hidden="1">
      <c r="A220" s="376"/>
      <c r="B220" s="377"/>
      <c r="C220" s="360"/>
      <c r="D220" s="375"/>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1"/>
      <c r="AY220" s="341"/>
      <c r="AZ220" s="341"/>
      <c r="BA220" s="341"/>
      <c r="BB220" s="341"/>
      <c r="BC220" s="341"/>
      <c r="BD220" s="341"/>
      <c r="BE220" s="341"/>
      <c r="BF220" s="341"/>
      <c r="BG220" s="341"/>
      <c r="BH220" s="341"/>
      <c r="BI220" s="341"/>
      <c r="BJ220" s="341"/>
      <c r="BK220" s="341"/>
      <c r="BL220" s="341"/>
      <c r="BM220" s="341"/>
      <c r="BN220" s="341"/>
      <c r="BO220" s="341"/>
      <c r="BP220" s="341"/>
      <c r="BQ220" s="341"/>
      <c r="BR220" s="341"/>
      <c r="BS220" s="341"/>
      <c r="BT220" s="341"/>
      <c r="BU220" s="341"/>
      <c r="BV220" s="341"/>
      <c r="BW220" s="341"/>
      <c r="BX220" s="341"/>
      <c r="BY220" s="341"/>
      <c r="BZ220" s="341"/>
      <c r="CA220" s="341"/>
      <c r="CB220" s="341"/>
      <c r="CC220" s="341"/>
      <c r="CD220" s="341"/>
      <c r="CE220" s="341"/>
      <c r="CF220" s="341"/>
      <c r="CG220" s="341"/>
      <c r="CH220" s="341"/>
      <c r="CI220" s="341"/>
      <c r="CJ220" s="341"/>
      <c r="CK220" s="341"/>
      <c r="CL220" s="341"/>
      <c r="CM220" s="341"/>
      <c r="CN220" s="341"/>
      <c r="CO220" s="341"/>
      <c r="CP220" s="341"/>
      <c r="CQ220" s="341"/>
      <c r="CR220" s="341"/>
      <c r="CS220" s="341"/>
      <c r="CT220" s="341"/>
      <c r="CU220" s="341"/>
      <c r="CV220" s="341"/>
      <c r="CW220" s="341"/>
      <c r="CX220" s="341"/>
      <c r="CY220" s="341"/>
      <c r="CZ220" s="341"/>
      <c r="DA220" s="341"/>
      <c r="DB220" s="341"/>
      <c r="DC220" s="341"/>
      <c r="DD220" s="341"/>
      <c r="DE220" s="341"/>
      <c r="DF220" s="341"/>
      <c r="DG220" s="341"/>
      <c r="DH220" s="341"/>
      <c r="DI220" s="341"/>
      <c r="DJ220" s="341"/>
      <c r="DK220" s="341"/>
      <c r="DL220" s="341"/>
      <c r="DM220" s="341"/>
      <c r="DN220" s="341"/>
      <c r="DO220" s="341"/>
      <c r="DP220" s="341"/>
      <c r="DQ220" s="341"/>
      <c r="DR220" s="341"/>
      <c r="DS220" s="341"/>
      <c r="DT220" s="341"/>
      <c r="DU220" s="341"/>
      <c r="DV220" s="341"/>
      <c r="DW220" s="341"/>
      <c r="DX220" s="341"/>
      <c r="DY220" s="341"/>
      <c r="DZ220" s="341"/>
      <c r="EA220" s="341"/>
      <c r="EB220" s="341"/>
      <c r="EC220" s="341"/>
      <c r="ED220" s="341"/>
      <c r="EE220" s="341"/>
      <c r="EF220" s="341"/>
      <c r="EG220" s="341"/>
      <c r="EH220" s="341"/>
      <c r="EI220" s="341"/>
      <c r="EJ220" s="341"/>
      <c r="EK220" s="341"/>
      <c r="EL220" s="341"/>
      <c r="EM220" s="341"/>
      <c r="EN220" s="341"/>
      <c r="EO220" s="341"/>
      <c r="EP220" s="341"/>
      <c r="EQ220" s="341"/>
      <c r="ER220" s="341"/>
      <c r="ES220" s="341"/>
      <c r="ET220" s="341"/>
      <c r="EU220" s="341"/>
      <c r="EV220" s="341"/>
      <c r="EW220" s="341"/>
    </row>
    <row r="221" spans="1:153" s="366" customFormat="1" ht="12.75" hidden="1">
      <c r="A221" s="376"/>
      <c r="B221" s="377"/>
      <c r="C221" s="360"/>
      <c r="D221" s="375"/>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1"/>
      <c r="AD221" s="341"/>
      <c r="AE221" s="341"/>
      <c r="AF221" s="341"/>
      <c r="AG221" s="341"/>
      <c r="AH221" s="341"/>
      <c r="AI221" s="341"/>
      <c r="AJ221" s="341"/>
      <c r="AK221" s="341"/>
      <c r="AL221" s="341"/>
      <c r="AM221" s="341"/>
      <c r="AN221" s="341"/>
      <c r="AO221" s="341"/>
      <c r="AP221" s="341"/>
      <c r="AQ221" s="341"/>
      <c r="AR221" s="341"/>
      <c r="AS221" s="341"/>
      <c r="AT221" s="341"/>
      <c r="AU221" s="341"/>
      <c r="AV221" s="341"/>
      <c r="AW221" s="341"/>
      <c r="AX221" s="341"/>
      <c r="AY221" s="341"/>
      <c r="AZ221" s="341"/>
      <c r="BA221" s="341"/>
      <c r="BB221" s="341"/>
      <c r="BC221" s="341"/>
      <c r="BD221" s="341"/>
      <c r="BE221" s="341"/>
      <c r="BF221" s="341"/>
      <c r="BG221" s="341"/>
      <c r="BH221" s="341"/>
      <c r="BI221" s="341"/>
      <c r="BJ221" s="341"/>
      <c r="BK221" s="341"/>
      <c r="BL221" s="341"/>
      <c r="BM221" s="341"/>
      <c r="BN221" s="341"/>
      <c r="BO221" s="341"/>
      <c r="BP221" s="341"/>
      <c r="BQ221" s="341"/>
      <c r="BR221" s="341"/>
      <c r="BS221" s="341"/>
      <c r="BT221" s="341"/>
      <c r="BU221" s="341"/>
      <c r="BV221" s="341"/>
      <c r="BW221" s="341"/>
      <c r="BX221" s="341"/>
      <c r="BY221" s="341"/>
      <c r="BZ221" s="341"/>
      <c r="CA221" s="341"/>
      <c r="CB221" s="341"/>
      <c r="CC221" s="341"/>
      <c r="CD221" s="341"/>
      <c r="CE221" s="341"/>
      <c r="CF221" s="341"/>
      <c r="CG221" s="341"/>
      <c r="CH221" s="341"/>
      <c r="CI221" s="341"/>
      <c r="CJ221" s="341"/>
      <c r="CK221" s="341"/>
      <c r="CL221" s="341"/>
      <c r="CM221" s="341"/>
      <c r="CN221" s="341"/>
      <c r="CO221" s="341"/>
      <c r="CP221" s="341"/>
      <c r="CQ221" s="341"/>
      <c r="CR221" s="341"/>
      <c r="CS221" s="341"/>
      <c r="CT221" s="341"/>
      <c r="CU221" s="341"/>
      <c r="CV221" s="341"/>
      <c r="CW221" s="341"/>
      <c r="CX221" s="341"/>
      <c r="CY221" s="341"/>
      <c r="CZ221" s="341"/>
      <c r="DA221" s="341"/>
      <c r="DB221" s="341"/>
      <c r="DC221" s="341"/>
      <c r="DD221" s="341"/>
      <c r="DE221" s="341"/>
      <c r="DF221" s="341"/>
      <c r="DG221" s="341"/>
      <c r="DH221" s="341"/>
      <c r="DI221" s="341"/>
      <c r="DJ221" s="341"/>
      <c r="DK221" s="341"/>
      <c r="DL221" s="341"/>
      <c r="DM221" s="341"/>
      <c r="DN221" s="341"/>
      <c r="DO221" s="341"/>
      <c r="DP221" s="341"/>
      <c r="DQ221" s="341"/>
      <c r="DR221" s="341"/>
      <c r="DS221" s="341"/>
      <c r="DT221" s="341"/>
      <c r="DU221" s="341"/>
      <c r="DV221" s="341"/>
      <c r="DW221" s="341"/>
      <c r="DX221" s="341"/>
      <c r="DY221" s="341"/>
      <c r="DZ221" s="341"/>
      <c r="EA221" s="341"/>
      <c r="EB221" s="341"/>
      <c r="EC221" s="341"/>
      <c r="ED221" s="341"/>
      <c r="EE221" s="341"/>
      <c r="EF221" s="341"/>
      <c r="EG221" s="341"/>
      <c r="EH221" s="341"/>
      <c r="EI221" s="341"/>
      <c r="EJ221" s="341"/>
      <c r="EK221" s="341"/>
      <c r="EL221" s="341"/>
      <c r="EM221" s="341"/>
      <c r="EN221" s="341"/>
      <c r="EO221" s="341"/>
      <c r="EP221" s="341"/>
      <c r="EQ221" s="341"/>
      <c r="ER221" s="341"/>
      <c r="ES221" s="341"/>
      <c r="ET221" s="341"/>
      <c r="EU221" s="341"/>
      <c r="EV221" s="341"/>
      <c r="EW221" s="341"/>
    </row>
    <row r="222" spans="1:153" s="366" customFormat="1" ht="12.75" hidden="1">
      <c r="A222" s="376"/>
      <c r="B222" s="377"/>
      <c r="C222" s="360"/>
      <c r="D222" s="375"/>
      <c r="F222" s="347"/>
      <c r="G222" s="347"/>
      <c r="H222" s="347"/>
      <c r="I222" s="347"/>
      <c r="J222" s="347"/>
      <c r="K222" s="347"/>
      <c r="L222" s="347"/>
      <c r="M222" s="347"/>
      <c r="N222" s="347"/>
      <c r="O222" s="347"/>
      <c r="P222" s="347"/>
      <c r="Q222" s="347"/>
      <c r="R222" s="347"/>
      <c r="S222" s="347"/>
      <c r="T222" s="347"/>
      <c r="U222" s="347"/>
      <c r="V222" s="347"/>
      <c r="W222" s="347"/>
      <c r="X222" s="347"/>
      <c r="Y222" s="347"/>
      <c r="Z222" s="347"/>
      <c r="AA222" s="347"/>
      <c r="AB222" s="347"/>
      <c r="AC222" s="341"/>
      <c r="AD222" s="341"/>
      <c r="AE222" s="341"/>
      <c r="AF222" s="341"/>
      <c r="AG222" s="341"/>
      <c r="AH222" s="341"/>
      <c r="AI222" s="341"/>
      <c r="AJ222" s="341"/>
      <c r="AK222" s="341"/>
      <c r="AL222" s="341"/>
      <c r="AM222" s="341"/>
      <c r="AN222" s="341"/>
      <c r="AO222" s="341"/>
      <c r="AP222" s="341"/>
      <c r="AQ222" s="341"/>
      <c r="AR222" s="341"/>
      <c r="AS222" s="341"/>
      <c r="AT222" s="341"/>
      <c r="AU222" s="341"/>
      <c r="AV222" s="341"/>
      <c r="AW222" s="341"/>
      <c r="AX222" s="341"/>
      <c r="AY222" s="341"/>
      <c r="AZ222" s="341"/>
      <c r="BA222" s="341"/>
      <c r="BB222" s="341"/>
      <c r="BC222" s="341"/>
      <c r="BD222" s="341"/>
      <c r="BE222" s="341"/>
      <c r="BF222" s="341"/>
      <c r="BG222" s="341"/>
      <c r="BH222" s="341"/>
      <c r="BI222" s="341"/>
      <c r="BJ222" s="341"/>
      <c r="BK222" s="341"/>
      <c r="BL222" s="341"/>
      <c r="BM222" s="341"/>
      <c r="BN222" s="341"/>
      <c r="BO222" s="341"/>
      <c r="BP222" s="341"/>
      <c r="BQ222" s="341"/>
      <c r="BR222" s="341"/>
      <c r="BS222" s="341"/>
      <c r="BT222" s="341"/>
      <c r="BU222" s="341"/>
      <c r="BV222" s="341"/>
      <c r="BW222" s="341"/>
      <c r="BX222" s="341"/>
      <c r="BY222" s="341"/>
      <c r="BZ222" s="341"/>
      <c r="CA222" s="341"/>
      <c r="CB222" s="341"/>
      <c r="CC222" s="341"/>
      <c r="CD222" s="341"/>
      <c r="CE222" s="341"/>
      <c r="CF222" s="341"/>
      <c r="CG222" s="341"/>
      <c r="CH222" s="341"/>
      <c r="CI222" s="341"/>
      <c r="CJ222" s="341"/>
      <c r="CK222" s="341"/>
      <c r="CL222" s="341"/>
      <c r="CM222" s="341"/>
      <c r="CN222" s="341"/>
      <c r="CO222" s="341"/>
      <c r="CP222" s="341"/>
      <c r="CQ222" s="341"/>
      <c r="CR222" s="341"/>
      <c r="CS222" s="341"/>
      <c r="CT222" s="341"/>
      <c r="CU222" s="341"/>
      <c r="CV222" s="341"/>
      <c r="CW222" s="341"/>
      <c r="CX222" s="341"/>
      <c r="CY222" s="341"/>
      <c r="CZ222" s="341"/>
      <c r="DA222" s="341"/>
      <c r="DB222" s="341"/>
      <c r="DC222" s="341"/>
      <c r="DD222" s="341"/>
      <c r="DE222" s="341"/>
      <c r="DF222" s="341"/>
      <c r="DG222" s="341"/>
      <c r="DH222" s="341"/>
      <c r="DI222" s="341"/>
      <c r="DJ222" s="341"/>
      <c r="DK222" s="341"/>
      <c r="DL222" s="341"/>
      <c r="DM222" s="341"/>
      <c r="DN222" s="341"/>
      <c r="DO222" s="341"/>
      <c r="DP222" s="341"/>
      <c r="DQ222" s="341"/>
      <c r="DR222" s="341"/>
      <c r="DS222" s="341"/>
      <c r="DT222" s="341"/>
      <c r="DU222" s="341"/>
      <c r="DV222" s="341"/>
      <c r="DW222" s="341"/>
      <c r="DX222" s="341"/>
      <c r="DY222" s="341"/>
      <c r="DZ222" s="341"/>
      <c r="EA222" s="341"/>
      <c r="EB222" s="341"/>
      <c r="EC222" s="341"/>
      <c r="ED222" s="341"/>
      <c r="EE222" s="341"/>
      <c r="EF222" s="341"/>
      <c r="EG222" s="341"/>
      <c r="EH222" s="341"/>
      <c r="EI222" s="341"/>
      <c r="EJ222" s="341"/>
      <c r="EK222" s="341"/>
      <c r="EL222" s="341"/>
      <c r="EM222" s="341"/>
      <c r="EN222" s="341"/>
      <c r="EO222" s="341"/>
      <c r="EP222" s="341"/>
      <c r="EQ222" s="341"/>
      <c r="ER222" s="341"/>
      <c r="ES222" s="341"/>
      <c r="ET222" s="341"/>
      <c r="EU222" s="341"/>
      <c r="EV222" s="341"/>
      <c r="EW222" s="341"/>
    </row>
    <row r="223" spans="1:153" s="366" customFormat="1" ht="12.75" hidden="1">
      <c r="A223" s="376"/>
      <c r="B223" s="377"/>
      <c r="C223" s="360"/>
      <c r="D223" s="375"/>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1"/>
      <c r="AD223" s="341"/>
      <c r="AE223" s="341"/>
      <c r="AF223" s="341"/>
      <c r="AG223" s="341"/>
      <c r="AH223" s="341"/>
      <c r="AI223" s="341"/>
      <c r="AJ223" s="341"/>
      <c r="AK223" s="341"/>
      <c r="AL223" s="341"/>
      <c r="AM223" s="341"/>
      <c r="AN223" s="341"/>
      <c r="AO223" s="341"/>
      <c r="AP223" s="341"/>
      <c r="AQ223" s="341"/>
      <c r="AR223" s="341"/>
      <c r="AS223" s="341"/>
      <c r="AT223" s="341"/>
      <c r="AU223" s="341"/>
      <c r="AV223" s="341"/>
      <c r="AW223" s="341"/>
      <c r="AX223" s="341"/>
      <c r="AY223" s="341"/>
      <c r="AZ223" s="341"/>
      <c r="BA223" s="341"/>
      <c r="BB223" s="341"/>
      <c r="BC223" s="341"/>
      <c r="BD223" s="341"/>
      <c r="BE223" s="341"/>
      <c r="BF223" s="341"/>
      <c r="BG223" s="341"/>
      <c r="BH223" s="341"/>
      <c r="BI223" s="341"/>
      <c r="BJ223" s="341"/>
      <c r="BK223" s="341"/>
      <c r="BL223" s="341"/>
      <c r="BM223" s="341"/>
      <c r="BN223" s="341"/>
      <c r="BO223" s="341"/>
      <c r="BP223" s="341"/>
      <c r="BQ223" s="341"/>
      <c r="BR223" s="341"/>
      <c r="BS223" s="341"/>
      <c r="BT223" s="341"/>
      <c r="BU223" s="341"/>
      <c r="BV223" s="341"/>
      <c r="BW223" s="341"/>
      <c r="BX223" s="341"/>
      <c r="BY223" s="341"/>
      <c r="BZ223" s="341"/>
      <c r="CA223" s="341"/>
      <c r="CB223" s="341"/>
      <c r="CC223" s="341"/>
      <c r="CD223" s="341"/>
      <c r="CE223" s="341"/>
      <c r="CF223" s="341"/>
      <c r="CG223" s="341"/>
      <c r="CH223" s="341"/>
      <c r="CI223" s="341"/>
      <c r="CJ223" s="341"/>
      <c r="CK223" s="341"/>
      <c r="CL223" s="341"/>
      <c r="CM223" s="341"/>
      <c r="CN223" s="341"/>
      <c r="CO223" s="341"/>
      <c r="CP223" s="341"/>
      <c r="CQ223" s="341"/>
      <c r="CR223" s="341"/>
      <c r="CS223" s="341"/>
      <c r="CT223" s="341"/>
      <c r="CU223" s="341"/>
      <c r="CV223" s="341"/>
      <c r="CW223" s="341"/>
      <c r="CX223" s="341"/>
      <c r="CY223" s="341"/>
      <c r="CZ223" s="341"/>
      <c r="DA223" s="341"/>
      <c r="DB223" s="341"/>
      <c r="DC223" s="341"/>
      <c r="DD223" s="341"/>
      <c r="DE223" s="341"/>
      <c r="DF223" s="341"/>
      <c r="DG223" s="341"/>
      <c r="DH223" s="341"/>
      <c r="DI223" s="341"/>
      <c r="DJ223" s="341"/>
      <c r="DK223" s="341"/>
      <c r="DL223" s="341"/>
      <c r="DM223" s="341"/>
      <c r="DN223" s="341"/>
      <c r="DO223" s="341"/>
      <c r="DP223" s="341"/>
      <c r="DQ223" s="341"/>
      <c r="DR223" s="341"/>
      <c r="DS223" s="341"/>
      <c r="DT223" s="341"/>
      <c r="DU223" s="341"/>
      <c r="DV223" s="341"/>
      <c r="DW223" s="341"/>
      <c r="DX223" s="341"/>
      <c r="DY223" s="341"/>
      <c r="DZ223" s="341"/>
      <c r="EA223" s="341"/>
      <c r="EB223" s="341"/>
      <c r="EC223" s="341"/>
      <c r="ED223" s="341"/>
      <c r="EE223" s="341"/>
      <c r="EF223" s="341"/>
      <c r="EG223" s="341"/>
      <c r="EH223" s="341"/>
      <c r="EI223" s="341"/>
      <c r="EJ223" s="341"/>
      <c r="EK223" s="341"/>
      <c r="EL223" s="341"/>
      <c r="EM223" s="341"/>
      <c r="EN223" s="341"/>
      <c r="EO223" s="341"/>
      <c r="EP223" s="341"/>
      <c r="EQ223" s="341"/>
      <c r="ER223" s="341"/>
      <c r="ES223" s="341"/>
      <c r="ET223" s="341"/>
      <c r="EU223" s="341"/>
      <c r="EV223" s="341"/>
      <c r="EW223" s="341"/>
    </row>
    <row r="224" spans="1:153" s="366" customFormat="1" ht="12.75" hidden="1">
      <c r="A224" s="376"/>
      <c r="B224" s="377"/>
      <c r="C224" s="360"/>
      <c r="D224" s="375"/>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1"/>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1"/>
      <c r="AY224" s="341"/>
      <c r="AZ224" s="341"/>
      <c r="BA224" s="341"/>
      <c r="BB224" s="341"/>
      <c r="BC224" s="341"/>
      <c r="BD224" s="341"/>
      <c r="BE224" s="341"/>
      <c r="BF224" s="341"/>
      <c r="BG224" s="341"/>
      <c r="BH224" s="341"/>
      <c r="BI224" s="341"/>
      <c r="BJ224" s="341"/>
      <c r="BK224" s="341"/>
      <c r="BL224" s="341"/>
      <c r="BM224" s="341"/>
      <c r="BN224" s="341"/>
      <c r="BO224" s="341"/>
      <c r="BP224" s="341"/>
      <c r="BQ224" s="341"/>
      <c r="BR224" s="341"/>
      <c r="BS224" s="341"/>
      <c r="BT224" s="341"/>
      <c r="BU224" s="341"/>
      <c r="BV224" s="341"/>
      <c r="BW224" s="341"/>
      <c r="BX224" s="341"/>
      <c r="BY224" s="341"/>
      <c r="BZ224" s="341"/>
      <c r="CA224" s="341"/>
      <c r="CB224" s="341"/>
      <c r="CC224" s="341"/>
      <c r="CD224" s="341"/>
      <c r="CE224" s="341"/>
      <c r="CF224" s="341"/>
      <c r="CG224" s="341"/>
      <c r="CH224" s="341"/>
      <c r="CI224" s="341"/>
      <c r="CJ224" s="341"/>
      <c r="CK224" s="341"/>
      <c r="CL224" s="341"/>
      <c r="CM224" s="341"/>
      <c r="CN224" s="341"/>
      <c r="CO224" s="341"/>
      <c r="CP224" s="341"/>
      <c r="CQ224" s="341"/>
      <c r="CR224" s="341"/>
      <c r="CS224" s="341"/>
      <c r="CT224" s="341"/>
      <c r="CU224" s="341"/>
      <c r="CV224" s="341"/>
      <c r="CW224" s="341"/>
      <c r="CX224" s="341"/>
      <c r="CY224" s="341"/>
      <c r="CZ224" s="341"/>
      <c r="DA224" s="341"/>
      <c r="DB224" s="341"/>
      <c r="DC224" s="341"/>
      <c r="DD224" s="341"/>
      <c r="DE224" s="341"/>
      <c r="DF224" s="341"/>
      <c r="DG224" s="341"/>
      <c r="DH224" s="341"/>
      <c r="DI224" s="341"/>
      <c r="DJ224" s="341"/>
      <c r="DK224" s="341"/>
      <c r="DL224" s="341"/>
      <c r="DM224" s="341"/>
      <c r="DN224" s="341"/>
      <c r="DO224" s="341"/>
      <c r="DP224" s="341"/>
      <c r="DQ224" s="341"/>
      <c r="DR224" s="341"/>
      <c r="DS224" s="341"/>
      <c r="DT224" s="341"/>
      <c r="DU224" s="341"/>
      <c r="DV224" s="341"/>
      <c r="DW224" s="341"/>
      <c r="DX224" s="341"/>
      <c r="DY224" s="341"/>
      <c r="DZ224" s="341"/>
      <c r="EA224" s="341"/>
      <c r="EB224" s="341"/>
      <c r="EC224" s="341"/>
      <c r="ED224" s="341"/>
      <c r="EE224" s="341"/>
      <c r="EF224" s="341"/>
      <c r="EG224" s="341"/>
      <c r="EH224" s="341"/>
      <c r="EI224" s="341"/>
      <c r="EJ224" s="341"/>
      <c r="EK224" s="341"/>
      <c r="EL224" s="341"/>
      <c r="EM224" s="341"/>
      <c r="EN224" s="341"/>
      <c r="EO224" s="341"/>
      <c r="EP224" s="341"/>
      <c r="EQ224" s="341"/>
      <c r="ER224" s="341"/>
      <c r="ES224" s="341"/>
      <c r="ET224" s="341"/>
      <c r="EU224" s="341"/>
      <c r="EV224" s="341"/>
      <c r="EW224" s="341"/>
    </row>
    <row r="225" spans="1:153" s="366" customFormat="1" ht="12.75" hidden="1">
      <c r="A225" s="376"/>
      <c r="B225" s="377"/>
      <c r="C225" s="360"/>
      <c r="D225" s="375"/>
      <c r="F225" s="347"/>
      <c r="G225" s="347"/>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1"/>
      <c r="AD225" s="341"/>
      <c r="AE225" s="341"/>
      <c r="AF225" s="341"/>
      <c r="AG225" s="341"/>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B225" s="341"/>
      <c r="BC225" s="341"/>
      <c r="BD225" s="341"/>
      <c r="BE225" s="341"/>
      <c r="BF225" s="341"/>
      <c r="BG225" s="341"/>
      <c r="BH225" s="341"/>
      <c r="BI225" s="341"/>
      <c r="BJ225" s="341"/>
      <c r="BK225" s="341"/>
      <c r="BL225" s="341"/>
      <c r="BM225" s="341"/>
      <c r="BN225" s="341"/>
      <c r="BO225" s="341"/>
      <c r="BP225" s="341"/>
      <c r="BQ225" s="341"/>
      <c r="BR225" s="341"/>
      <c r="BS225" s="341"/>
      <c r="BT225" s="341"/>
      <c r="BU225" s="341"/>
      <c r="BV225" s="341"/>
      <c r="BW225" s="341"/>
      <c r="BX225" s="341"/>
      <c r="BY225" s="341"/>
      <c r="BZ225" s="341"/>
      <c r="CA225" s="341"/>
      <c r="CB225" s="341"/>
      <c r="CC225" s="341"/>
      <c r="CD225" s="341"/>
      <c r="CE225" s="341"/>
      <c r="CF225" s="341"/>
      <c r="CG225" s="341"/>
      <c r="CH225" s="341"/>
      <c r="CI225" s="341"/>
      <c r="CJ225" s="341"/>
      <c r="CK225" s="341"/>
      <c r="CL225" s="341"/>
      <c r="CM225" s="341"/>
      <c r="CN225" s="341"/>
      <c r="CO225" s="341"/>
      <c r="CP225" s="341"/>
      <c r="CQ225" s="341"/>
      <c r="CR225" s="341"/>
      <c r="CS225" s="341"/>
      <c r="CT225" s="341"/>
      <c r="CU225" s="341"/>
      <c r="CV225" s="341"/>
      <c r="CW225" s="341"/>
      <c r="CX225" s="341"/>
      <c r="CY225" s="341"/>
      <c r="CZ225" s="341"/>
      <c r="DA225" s="341"/>
      <c r="DB225" s="341"/>
      <c r="DC225" s="341"/>
      <c r="DD225" s="341"/>
      <c r="DE225" s="341"/>
      <c r="DF225" s="341"/>
      <c r="DG225" s="341"/>
      <c r="DH225" s="341"/>
      <c r="DI225" s="341"/>
      <c r="DJ225" s="341"/>
      <c r="DK225" s="341"/>
      <c r="DL225" s="341"/>
      <c r="DM225" s="341"/>
      <c r="DN225" s="341"/>
      <c r="DO225" s="341"/>
      <c r="DP225" s="341"/>
      <c r="DQ225" s="341"/>
      <c r="DR225" s="341"/>
      <c r="DS225" s="341"/>
      <c r="DT225" s="341"/>
      <c r="DU225" s="341"/>
      <c r="DV225" s="341"/>
      <c r="DW225" s="341"/>
      <c r="DX225" s="341"/>
      <c r="DY225" s="341"/>
      <c r="DZ225" s="341"/>
      <c r="EA225" s="341"/>
      <c r="EB225" s="341"/>
      <c r="EC225" s="341"/>
      <c r="ED225" s="341"/>
      <c r="EE225" s="341"/>
      <c r="EF225" s="341"/>
      <c r="EG225" s="341"/>
      <c r="EH225" s="341"/>
      <c r="EI225" s="341"/>
      <c r="EJ225" s="341"/>
      <c r="EK225" s="341"/>
      <c r="EL225" s="341"/>
      <c r="EM225" s="341"/>
      <c r="EN225" s="341"/>
      <c r="EO225" s="341"/>
      <c r="EP225" s="341"/>
      <c r="EQ225" s="341"/>
      <c r="ER225" s="341"/>
      <c r="ES225" s="341"/>
      <c r="ET225" s="341"/>
      <c r="EU225" s="341"/>
      <c r="EV225" s="341"/>
      <c r="EW225" s="341"/>
    </row>
    <row r="226" spans="1:153" s="366" customFormat="1" ht="12.75" hidden="1">
      <c r="A226" s="376"/>
      <c r="B226" s="377"/>
      <c r="C226" s="360"/>
      <c r="D226" s="375"/>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1"/>
      <c r="AD226" s="341"/>
      <c r="AE226" s="341"/>
      <c r="AF226" s="341"/>
      <c r="AG226" s="341"/>
      <c r="AH226" s="341"/>
      <c r="AI226" s="341"/>
      <c r="AJ226" s="341"/>
      <c r="AK226" s="341"/>
      <c r="AL226" s="341"/>
      <c r="AM226" s="341"/>
      <c r="AN226" s="341"/>
      <c r="AO226" s="341"/>
      <c r="AP226" s="341"/>
      <c r="AQ226" s="341"/>
      <c r="AR226" s="341"/>
      <c r="AS226" s="341"/>
      <c r="AT226" s="341"/>
      <c r="AU226" s="341"/>
      <c r="AV226" s="341"/>
      <c r="AW226" s="341"/>
      <c r="AX226" s="341"/>
      <c r="AY226" s="341"/>
      <c r="AZ226" s="341"/>
      <c r="BA226" s="341"/>
      <c r="BB226" s="341"/>
      <c r="BC226" s="341"/>
      <c r="BD226" s="341"/>
      <c r="BE226" s="341"/>
      <c r="BF226" s="341"/>
      <c r="BG226" s="341"/>
      <c r="BH226" s="341"/>
      <c r="BI226" s="341"/>
      <c r="BJ226" s="341"/>
      <c r="BK226" s="341"/>
      <c r="BL226" s="341"/>
      <c r="BM226" s="341"/>
      <c r="BN226" s="341"/>
      <c r="BO226" s="341"/>
      <c r="BP226" s="341"/>
      <c r="BQ226" s="341"/>
      <c r="BR226" s="341"/>
      <c r="BS226" s="341"/>
      <c r="BT226" s="341"/>
      <c r="BU226" s="341"/>
      <c r="BV226" s="341"/>
      <c r="BW226" s="341"/>
      <c r="BX226" s="341"/>
      <c r="BY226" s="341"/>
      <c r="BZ226" s="341"/>
      <c r="CA226" s="341"/>
      <c r="CB226" s="341"/>
      <c r="CC226" s="341"/>
      <c r="CD226" s="341"/>
      <c r="CE226" s="341"/>
      <c r="CF226" s="341"/>
      <c r="CG226" s="341"/>
      <c r="CH226" s="341"/>
      <c r="CI226" s="341"/>
      <c r="CJ226" s="341"/>
      <c r="CK226" s="341"/>
      <c r="CL226" s="341"/>
      <c r="CM226" s="341"/>
      <c r="CN226" s="341"/>
      <c r="CO226" s="341"/>
      <c r="CP226" s="341"/>
      <c r="CQ226" s="341"/>
      <c r="CR226" s="341"/>
      <c r="CS226" s="341"/>
      <c r="CT226" s="341"/>
      <c r="CU226" s="341"/>
      <c r="CV226" s="341"/>
      <c r="CW226" s="341"/>
      <c r="CX226" s="341"/>
      <c r="CY226" s="341"/>
      <c r="CZ226" s="341"/>
      <c r="DA226" s="341"/>
      <c r="DB226" s="341"/>
      <c r="DC226" s="341"/>
      <c r="DD226" s="341"/>
      <c r="DE226" s="341"/>
      <c r="DF226" s="341"/>
      <c r="DG226" s="341"/>
      <c r="DH226" s="341"/>
      <c r="DI226" s="341"/>
      <c r="DJ226" s="341"/>
      <c r="DK226" s="341"/>
      <c r="DL226" s="341"/>
      <c r="DM226" s="341"/>
      <c r="DN226" s="341"/>
      <c r="DO226" s="341"/>
      <c r="DP226" s="341"/>
      <c r="DQ226" s="341"/>
      <c r="DR226" s="341"/>
      <c r="DS226" s="341"/>
      <c r="DT226" s="341"/>
      <c r="DU226" s="341"/>
      <c r="DV226" s="341"/>
      <c r="DW226" s="341"/>
      <c r="DX226" s="341"/>
      <c r="DY226" s="341"/>
      <c r="DZ226" s="341"/>
      <c r="EA226" s="341"/>
      <c r="EB226" s="341"/>
      <c r="EC226" s="341"/>
      <c r="ED226" s="341"/>
      <c r="EE226" s="341"/>
      <c r="EF226" s="341"/>
      <c r="EG226" s="341"/>
      <c r="EH226" s="341"/>
      <c r="EI226" s="341"/>
      <c r="EJ226" s="341"/>
      <c r="EK226" s="341"/>
      <c r="EL226" s="341"/>
      <c r="EM226" s="341"/>
      <c r="EN226" s="341"/>
      <c r="EO226" s="341"/>
      <c r="EP226" s="341"/>
      <c r="EQ226" s="341"/>
      <c r="ER226" s="341"/>
      <c r="ES226" s="341"/>
      <c r="ET226" s="341"/>
      <c r="EU226" s="341"/>
      <c r="EV226" s="341"/>
      <c r="EW226" s="341"/>
    </row>
    <row r="227" spans="1:153" s="366" customFormat="1" ht="12.75" hidden="1">
      <c r="A227" s="376"/>
      <c r="B227" s="377"/>
      <c r="C227" s="360"/>
      <c r="D227" s="375"/>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1"/>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1"/>
      <c r="AY227" s="341"/>
      <c r="AZ227" s="341"/>
      <c r="BA227" s="341"/>
      <c r="BB227" s="341"/>
      <c r="BC227" s="341"/>
      <c r="BD227" s="341"/>
      <c r="BE227" s="341"/>
      <c r="BF227" s="341"/>
      <c r="BG227" s="341"/>
      <c r="BH227" s="341"/>
      <c r="BI227" s="341"/>
      <c r="BJ227" s="341"/>
      <c r="BK227" s="341"/>
      <c r="BL227" s="341"/>
      <c r="BM227" s="341"/>
      <c r="BN227" s="341"/>
      <c r="BO227" s="341"/>
      <c r="BP227" s="341"/>
      <c r="BQ227" s="341"/>
      <c r="BR227" s="341"/>
      <c r="BS227" s="341"/>
      <c r="BT227" s="341"/>
      <c r="BU227" s="341"/>
      <c r="BV227" s="341"/>
      <c r="BW227" s="341"/>
      <c r="BX227" s="341"/>
      <c r="BY227" s="341"/>
      <c r="BZ227" s="341"/>
      <c r="CA227" s="341"/>
      <c r="CB227" s="341"/>
      <c r="CC227" s="341"/>
      <c r="CD227" s="341"/>
      <c r="CE227" s="341"/>
      <c r="CF227" s="341"/>
      <c r="CG227" s="341"/>
      <c r="CH227" s="341"/>
      <c r="CI227" s="341"/>
      <c r="CJ227" s="341"/>
      <c r="CK227" s="341"/>
      <c r="CL227" s="341"/>
      <c r="CM227" s="341"/>
      <c r="CN227" s="341"/>
      <c r="CO227" s="341"/>
      <c r="CP227" s="341"/>
      <c r="CQ227" s="341"/>
      <c r="CR227" s="341"/>
      <c r="CS227" s="341"/>
      <c r="CT227" s="341"/>
      <c r="CU227" s="341"/>
      <c r="CV227" s="341"/>
      <c r="CW227" s="341"/>
      <c r="CX227" s="341"/>
      <c r="CY227" s="341"/>
      <c r="CZ227" s="341"/>
      <c r="DA227" s="341"/>
      <c r="DB227" s="341"/>
      <c r="DC227" s="341"/>
      <c r="DD227" s="341"/>
      <c r="DE227" s="341"/>
      <c r="DF227" s="341"/>
      <c r="DG227" s="341"/>
      <c r="DH227" s="341"/>
      <c r="DI227" s="341"/>
      <c r="DJ227" s="341"/>
      <c r="DK227" s="341"/>
      <c r="DL227" s="341"/>
      <c r="DM227" s="341"/>
      <c r="DN227" s="341"/>
      <c r="DO227" s="341"/>
      <c r="DP227" s="341"/>
      <c r="DQ227" s="341"/>
      <c r="DR227" s="341"/>
      <c r="DS227" s="341"/>
      <c r="DT227" s="341"/>
      <c r="DU227" s="341"/>
      <c r="DV227" s="341"/>
      <c r="DW227" s="341"/>
      <c r="DX227" s="341"/>
      <c r="DY227" s="341"/>
      <c r="DZ227" s="341"/>
      <c r="EA227" s="341"/>
      <c r="EB227" s="341"/>
      <c r="EC227" s="341"/>
      <c r="ED227" s="341"/>
      <c r="EE227" s="341"/>
      <c r="EF227" s="341"/>
      <c r="EG227" s="341"/>
      <c r="EH227" s="341"/>
      <c r="EI227" s="341"/>
      <c r="EJ227" s="341"/>
      <c r="EK227" s="341"/>
      <c r="EL227" s="341"/>
      <c r="EM227" s="341"/>
      <c r="EN227" s="341"/>
      <c r="EO227" s="341"/>
      <c r="EP227" s="341"/>
      <c r="EQ227" s="341"/>
      <c r="ER227" s="341"/>
      <c r="ES227" s="341"/>
      <c r="ET227" s="341"/>
      <c r="EU227" s="341"/>
      <c r="EV227" s="341"/>
      <c r="EW227" s="341"/>
    </row>
    <row r="228" spans="1:153" s="366" customFormat="1" ht="12.75" hidden="1">
      <c r="A228" s="376"/>
      <c r="B228" s="377"/>
      <c r="C228" s="360"/>
      <c r="D228" s="375"/>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1"/>
      <c r="AD228" s="341"/>
      <c r="AE228" s="341"/>
      <c r="AF228" s="341"/>
      <c r="AG228" s="341"/>
      <c r="AH228" s="341"/>
      <c r="AI228" s="341"/>
      <c r="AJ228" s="341"/>
      <c r="AK228" s="341"/>
      <c r="AL228" s="341"/>
      <c r="AM228" s="341"/>
      <c r="AN228" s="341"/>
      <c r="AO228" s="341"/>
      <c r="AP228" s="341"/>
      <c r="AQ228" s="341"/>
      <c r="AR228" s="341"/>
      <c r="AS228" s="341"/>
      <c r="AT228" s="341"/>
      <c r="AU228" s="341"/>
      <c r="AV228" s="341"/>
      <c r="AW228" s="341"/>
      <c r="AX228" s="341"/>
      <c r="AY228" s="341"/>
      <c r="AZ228" s="341"/>
      <c r="BA228" s="341"/>
      <c r="BB228" s="341"/>
      <c r="BC228" s="341"/>
      <c r="BD228" s="341"/>
      <c r="BE228" s="341"/>
      <c r="BF228" s="341"/>
      <c r="BG228" s="341"/>
      <c r="BH228" s="341"/>
      <c r="BI228" s="341"/>
      <c r="BJ228" s="341"/>
      <c r="BK228" s="341"/>
      <c r="BL228" s="341"/>
      <c r="BM228" s="341"/>
      <c r="BN228" s="341"/>
      <c r="BO228" s="341"/>
      <c r="BP228" s="341"/>
      <c r="BQ228" s="341"/>
      <c r="BR228" s="341"/>
      <c r="BS228" s="341"/>
      <c r="BT228" s="341"/>
      <c r="BU228" s="341"/>
      <c r="BV228" s="341"/>
      <c r="BW228" s="341"/>
      <c r="BX228" s="341"/>
      <c r="BY228" s="341"/>
      <c r="BZ228" s="341"/>
      <c r="CA228" s="341"/>
      <c r="CB228" s="341"/>
      <c r="CC228" s="341"/>
      <c r="CD228" s="341"/>
      <c r="CE228" s="341"/>
      <c r="CF228" s="341"/>
      <c r="CG228" s="341"/>
      <c r="CH228" s="341"/>
      <c r="CI228" s="341"/>
      <c r="CJ228" s="341"/>
      <c r="CK228" s="341"/>
      <c r="CL228" s="341"/>
      <c r="CM228" s="341"/>
      <c r="CN228" s="341"/>
      <c r="CO228" s="341"/>
      <c r="CP228" s="341"/>
      <c r="CQ228" s="341"/>
      <c r="CR228" s="341"/>
      <c r="CS228" s="341"/>
      <c r="CT228" s="341"/>
      <c r="CU228" s="341"/>
      <c r="CV228" s="341"/>
      <c r="CW228" s="341"/>
      <c r="CX228" s="341"/>
      <c r="CY228" s="341"/>
      <c r="CZ228" s="341"/>
      <c r="DA228" s="341"/>
      <c r="DB228" s="341"/>
      <c r="DC228" s="341"/>
      <c r="DD228" s="341"/>
      <c r="DE228" s="341"/>
      <c r="DF228" s="341"/>
      <c r="DG228" s="341"/>
      <c r="DH228" s="341"/>
      <c r="DI228" s="341"/>
      <c r="DJ228" s="341"/>
      <c r="DK228" s="341"/>
      <c r="DL228" s="341"/>
      <c r="DM228" s="341"/>
      <c r="DN228" s="341"/>
      <c r="DO228" s="341"/>
      <c r="DP228" s="341"/>
      <c r="DQ228" s="341"/>
      <c r="DR228" s="341"/>
      <c r="DS228" s="341"/>
      <c r="DT228" s="341"/>
      <c r="DU228" s="341"/>
      <c r="DV228" s="341"/>
      <c r="DW228" s="341"/>
      <c r="DX228" s="341"/>
      <c r="DY228" s="341"/>
      <c r="DZ228" s="341"/>
      <c r="EA228" s="341"/>
      <c r="EB228" s="341"/>
      <c r="EC228" s="341"/>
      <c r="ED228" s="341"/>
      <c r="EE228" s="341"/>
      <c r="EF228" s="341"/>
      <c r="EG228" s="341"/>
      <c r="EH228" s="341"/>
      <c r="EI228" s="341"/>
      <c r="EJ228" s="341"/>
      <c r="EK228" s="341"/>
      <c r="EL228" s="341"/>
      <c r="EM228" s="341"/>
      <c r="EN228" s="341"/>
      <c r="EO228" s="341"/>
      <c r="EP228" s="341"/>
      <c r="EQ228" s="341"/>
      <c r="ER228" s="341"/>
      <c r="ES228" s="341"/>
      <c r="ET228" s="341"/>
      <c r="EU228" s="341"/>
      <c r="EV228" s="341"/>
      <c r="EW228" s="341"/>
    </row>
    <row r="229" spans="1:153" s="366" customFormat="1" ht="12.75" hidden="1">
      <c r="A229" s="376"/>
      <c r="B229" s="377"/>
      <c r="C229" s="360"/>
      <c r="D229" s="375"/>
      <c r="F229" s="347"/>
      <c r="G229" s="347"/>
      <c r="H229" s="347"/>
      <c r="I229" s="347"/>
      <c r="J229" s="347"/>
      <c r="K229" s="347"/>
      <c r="L229" s="347"/>
      <c r="M229" s="347"/>
      <c r="N229" s="347"/>
      <c r="O229" s="347"/>
      <c r="P229" s="347"/>
      <c r="Q229" s="347"/>
      <c r="R229" s="347"/>
      <c r="S229" s="347"/>
      <c r="T229" s="347"/>
      <c r="U229" s="347"/>
      <c r="V229" s="347"/>
      <c r="W229" s="347"/>
      <c r="X229" s="347"/>
      <c r="Y229" s="347"/>
      <c r="Z229" s="347"/>
      <c r="AA229" s="347"/>
      <c r="AB229" s="347"/>
      <c r="AC229" s="341"/>
      <c r="AD229" s="341"/>
      <c r="AE229" s="341"/>
      <c r="AF229" s="341"/>
      <c r="AG229" s="341"/>
      <c r="AH229" s="341"/>
      <c r="AI229" s="341"/>
      <c r="AJ229" s="341"/>
      <c r="AK229" s="341"/>
      <c r="AL229" s="341"/>
      <c r="AM229" s="341"/>
      <c r="AN229" s="341"/>
      <c r="AO229" s="341"/>
      <c r="AP229" s="341"/>
      <c r="AQ229" s="341"/>
      <c r="AR229" s="341"/>
      <c r="AS229" s="341"/>
      <c r="AT229" s="341"/>
      <c r="AU229" s="341"/>
      <c r="AV229" s="341"/>
      <c r="AW229" s="341"/>
      <c r="AX229" s="341"/>
      <c r="AY229" s="341"/>
      <c r="AZ229" s="341"/>
      <c r="BA229" s="341"/>
      <c r="BB229" s="341"/>
      <c r="BC229" s="341"/>
      <c r="BD229" s="341"/>
      <c r="BE229" s="341"/>
      <c r="BF229" s="341"/>
      <c r="BG229" s="341"/>
      <c r="BH229" s="341"/>
      <c r="BI229" s="341"/>
      <c r="BJ229" s="341"/>
      <c r="BK229" s="341"/>
      <c r="BL229" s="341"/>
      <c r="BM229" s="341"/>
      <c r="BN229" s="341"/>
      <c r="BO229" s="341"/>
      <c r="BP229" s="341"/>
      <c r="BQ229" s="341"/>
      <c r="BR229" s="341"/>
      <c r="BS229" s="341"/>
      <c r="BT229" s="341"/>
      <c r="BU229" s="341"/>
      <c r="BV229" s="341"/>
      <c r="BW229" s="341"/>
      <c r="BX229" s="341"/>
      <c r="BY229" s="341"/>
      <c r="BZ229" s="341"/>
      <c r="CA229" s="341"/>
      <c r="CB229" s="341"/>
      <c r="CC229" s="341"/>
      <c r="CD229" s="341"/>
      <c r="CE229" s="341"/>
      <c r="CF229" s="341"/>
      <c r="CG229" s="341"/>
      <c r="CH229" s="341"/>
      <c r="CI229" s="341"/>
      <c r="CJ229" s="341"/>
      <c r="CK229" s="341"/>
      <c r="CL229" s="341"/>
      <c r="CM229" s="341"/>
      <c r="CN229" s="341"/>
      <c r="CO229" s="341"/>
      <c r="CP229" s="341"/>
      <c r="CQ229" s="341"/>
      <c r="CR229" s="341"/>
      <c r="CS229" s="341"/>
      <c r="CT229" s="341"/>
      <c r="CU229" s="341"/>
      <c r="CV229" s="341"/>
      <c r="CW229" s="341"/>
      <c r="CX229" s="341"/>
      <c r="CY229" s="341"/>
      <c r="CZ229" s="341"/>
      <c r="DA229" s="341"/>
      <c r="DB229" s="341"/>
      <c r="DC229" s="341"/>
      <c r="DD229" s="341"/>
      <c r="DE229" s="341"/>
      <c r="DF229" s="341"/>
      <c r="DG229" s="341"/>
      <c r="DH229" s="341"/>
      <c r="DI229" s="341"/>
      <c r="DJ229" s="341"/>
      <c r="DK229" s="341"/>
      <c r="DL229" s="341"/>
      <c r="DM229" s="341"/>
      <c r="DN229" s="341"/>
      <c r="DO229" s="341"/>
      <c r="DP229" s="341"/>
      <c r="DQ229" s="341"/>
      <c r="DR229" s="341"/>
      <c r="DS229" s="341"/>
      <c r="DT229" s="341"/>
      <c r="DU229" s="341"/>
      <c r="DV229" s="341"/>
      <c r="DW229" s="341"/>
      <c r="DX229" s="341"/>
      <c r="DY229" s="341"/>
      <c r="DZ229" s="341"/>
      <c r="EA229" s="341"/>
      <c r="EB229" s="341"/>
      <c r="EC229" s="341"/>
      <c r="ED229" s="341"/>
      <c r="EE229" s="341"/>
      <c r="EF229" s="341"/>
      <c r="EG229" s="341"/>
      <c r="EH229" s="341"/>
      <c r="EI229" s="341"/>
      <c r="EJ229" s="341"/>
      <c r="EK229" s="341"/>
      <c r="EL229" s="341"/>
      <c r="EM229" s="341"/>
      <c r="EN229" s="341"/>
      <c r="EO229" s="341"/>
      <c r="EP229" s="341"/>
      <c r="EQ229" s="341"/>
      <c r="ER229" s="341"/>
      <c r="ES229" s="341"/>
      <c r="ET229" s="341"/>
      <c r="EU229" s="341"/>
      <c r="EV229" s="341"/>
      <c r="EW229" s="341"/>
    </row>
    <row r="230" spans="1:153" s="366" customFormat="1" ht="12.75" hidden="1">
      <c r="A230" s="376"/>
      <c r="B230" s="377"/>
      <c r="C230" s="360"/>
      <c r="D230" s="375"/>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1"/>
      <c r="AD230" s="341"/>
      <c r="AE230" s="341"/>
      <c r="AF230" s="341"/>
      <c r="AG230" s="341"/>
      <c r="AH230" s="341"/>
      <c r="AI230" s="341"/>
      <c r="AJ230" s="341"/>
      <c r="AK230" s="341"/>
      <c r="AL230" s="341"/>
      <c r="AM230" s="341"/>
      <c r="AN230" s="341"/>
      <c r="AO230" s="341"/>
      <c r="AP230" s="341"/>
      <c r="AQ230" s="341"/>
      <c r="AR230" s="341"/>
      <c r="AS230" s="341"/>
      <c r="AT230" s="341"/>
      <c r="AU230" s="341"/>
      <c r="AV230" s="341"/>
      <c r="AW230" s="341"/>
      <c r="AX230" s="341"/>
      <c r="AY230" s="341"/>
      <c r="AZ230" s="341"/>
      <c r="BA230" s="341"/>
      <c r="BB230" s="341"/>
      <c r="BC230" s="341"/>
      <c r="BD230" s="341"/>
      <c r="BE230" s="341"/>
      <c r="BF230" s="341"/>
      <c r="BG230" s="341"/>
      <c r="BH230" s="341"/>
      <c r="BI230" s="341"/>
      <c r="BJ230" s="341"/>
      <c r="BK230" s="341"/>
      <c r="BL230" s="341"/>
      <c r="BM230" s="341"/>
      <c r="BN230" s="341"/>
      <c r="BO230" s="341"/>
      <c r="BP230" s="341"/>
      <c r="BQ230" s="341"/>
      <c r="BR230" s="341"/>
      <c r="BS230" s="341"/>
      <c r="BT230" s="341"/>
      <c r="BU230" s="341"/>
      <c r="BV230" s="341"/>
      <c r="BW230" s="341"/>
      <c r="BX230" s="341"/>
      <c r="BY230" s="341"/>
      <c r="BZ230" s="341"/>
      <c r="CA230" s="341"/>
      <c r="CB230" s="341"/>
      <c r="CC230" s="341"/>
      <c r="CD230" s="341"/>
      <c r="CE230" s="341"/>
      <c r="CF230" s="341"/>
      <c r="CG230" s="341"/>
      <c r="CH230" s="341"/>
      <c r="CI230" s="341"/>
      <c r="CJ230" s="341"/>
      <c r="CK230" s="341"/>
      <c r="CL230" s="341"/>
      <c r="CM230" s="341"/>
      <c r="CN230" s="341"/>
      <c r="CO230" s="341"/>
      <c r="CP230" s="341"/>
      <c r="CQ230" s="341"/>
      <c r="CR230" s="341"/>
      <c r="CS230" s="341"/>
      <c r="CT230" s="341"/>
      <c r="CU230" s="341"/>
      <c r="CV230" s="341"/>
      <c r="CW230" s="341"/>
      <c r="CX230" s="341"/>
      <c r="CY230" s="341"/>
      <c r="CZ230" s="341"/>
      <c r="DA230" s="341"/>
      <c r="DB230" s="341"/>
      <c r="DC230" s="341"/>
      <c r="DD230" s="341"/>
      <c r="DE230" s="341"/>
      <c r="DF230" s="341"/>
      <c r="DG230" s="341"/>
      <c r="DH230" s="341"/>
      <c r="DI230" s="341"/>
      <c r="DJ230" s="341"/>
      <c r="DK230" s="341"/>
      <c r="DL230" s="341"/>
      <c r="DM230" s="341"/>
      <c r="DN230" s="341"/>
      <c r="DO230" s="341"/>
      <c r="DP230" s="341"/>
      <c r="DQ230" s="341"/>
      <c r="DR230" s="341"/>
      <c r="DS230" s="341"/>
      <c r="DT230" s="341"/>
      <c r="DU230" s="341"/>
      <c r="DV230" s="341"/>
      <c r="DW230" s="341"/>
      <c r="DX230" s="341"/>
      <c r="DY230" s="341"/>
      <c r="DZ230" s="341"/>
      <c r="EA230" s="341"/>
      <c r="EB230" s="341"/>
      <c r="EC230" s="341"/>
      <c r="ED230" s="341"/>
      <c r="EE230" s="341"/>
      <c r="EF230" s="341"/>
      <c r="EG230" s="341"/>
      <c r="EH230" s="341"/>
      <c r="EI230" s="341"/>
      <c r="EJ230" s="341"/>
      <c r="EK230" s="341"/>
      <c r="EL230" s="341"/>
      <c r="EM230" s="341"/>
      <c r="EN230" s="341"/>
      <c r="EO230" s="341"/>
      <c r="EP230" s="341"/>
      <c r="EQ230" s="341"/>
      <c r="ER230" s="341"/>
      <c r="ES230" s="341"/>
      <c r="ET230" s="341"/>
      <c r="EU230" s="341"/>
      <c r="EV230" s="341"/>
      <c r="EW230" s="341"/>
    </row>
    <row r="231" spans="1:153" s="366" customFormat="1" ht="12.75" hidden="1">
      <c r="A231" s="376"/>
      <c r="B231" s="377"/>
      <c r="C231" s="360"/>
      <c r="D231" s="375"/>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1"/>
      <c r="AD231" s="341"/>
      <c r="AE231" s="341"/>
      <c r="AF231" s="341"/>
      <c r="AG231" s="341"/>
      <c r="AH231" s="341"/>
      <c r="AI231" s="341"/>
      <c r="AJ231" s="341"/>
      <c r="AK231" s="341"/>
      <c r="AL231" s="341"/>
      <c r="AM231" s="341"/>
      <c r="AN231" s="341"/>
      <c r="AO231" s="341"/>
      <c r="AP231" s="341"/>
      <c r="AQ231" s="341"/>
      <c r="AR231" s="341"/>
      <c r="AS231" s="341"/>
      <c r="AT231" s="341"/>
      <c r="AU231" s="341"/>
      <c r="AV231" s="341"/>
      <c r="AW231" s="341"/>
      <c r="AX231" s="341"/>
      <c r="AY231" s="341"/>
      <c r="AZ231" s="341"/>
      <c r="BA231" s="341"/>
      <c r="BB231" s="341"/>
      <c r="BC231" s="341"/>
      <c r="BD231" s="341"/>
      <c r="BE231" s="341"/>
      <c r="BF231" s="341"/>
      <c r="BG231" s="341"/>
      <c r="BH231" s="341"/>
      <c r="BI231" s="341"/>
      <c r="BJ231" s="341"/>
      <c r="BK231" s="341"/>
      <c r="BL231" s="341"/>
      <c r="BM231" s="341"/>
      <c r="BN231" s="341"/>
      <c r="BO231" s="341"/>
      <c r="BP231" s="341"/>
      <c r="BQ231" s="341"/>
      <c r="BR231" s="341"/>
      <c r="BS231" s="341"/>
      <c r="BT231" s="341"/>
      <c r="BU231" s="341"/>
      <c r="BV231" s="341"/>
      <c r="BW231" s="341"/>
      <c r="BX231" s="341"/>
      <c r="BY231" s="341"/>
      <c r="BZ231" s="341"/>
      <c r="CA231" s="341"/>
      <c r="CB231" s="341"/>
      <c r="CC231" s="341"/>
      <c r="CD231" s="341"/>
      <c r="CE231" s="341"/>
      <c r="CF231" s="341"/>
      <c r="CG231" s="341"/>
      <c r="CH231" s="341"/>
      <c r="CI231" s="341"/>
      <c r="CJ231" s="341"/>
      <c r="CK231" s="341"/>
      <c r="CL231" s="341"/>
      <c r="CM231" s="341"/>
      <c r="CN231" s="341"/>
      <c r="CO231" s="341"/>
      <c r="CP231" s="341"/>
      <c r="CQ231" s="341"/>
      <c r="CR231" s="341"/>
      <c r="CS231" s="341"/>
      <c r="CT231" s="341"/>
      <c r="CU231" s="341"/>
      <c r="CV231" s="341"/>
      <c r="CW231" s="341"/>
      <c r="CX231" s="341"/>
      <c r="CY231" s="341"/>
      <c r="CZ231" s="341"/>
      <c r="DA231" s="341"/>
      <c r="DB231" s="341"/>
      <c r="DC231" s="341"/>
      <c r="DD231" s="341"/>
      <c r="DE231" s="341"/>
      <c r="DF231" s="341"/>
      <c r="DG231" s="341"/>
      <c r="DH231" s="341"/>
      <c r="DI231" s="341"/>
      <c r="DJ231" s="341"/>
      <c r="DK231" s="341"/>
      <c r="DL231" s="341"/>
      <c r="DM231" s="341"/>
      <c r="DN231" s="341"/>
      <c r="DO231" s="341"/>
      <c r="DP231" s="341"/>
      <c r="DQ231" s="341"/>
      <c r="DR231" s="341"/>
      <c r="DS231" s="341"/>
      <c r="DT231" s="341"/>
      <c r="DU231" s="341"/>
      <c r="DV231" s="341"/>
      <c r="DW231" s="341"/>
      <c r="DX231" s="341"/>
      <c r="DY231" s="341"/>
      <c r="DZ231" s="341"/>
      <c r="EA231" s="341"/>
      <c r="EB231" s="341"/>
      <c r="EC231" s="341"/>
      <c r="ED231" s="341"/>
      <c r="EE231" s="341"/>
      <c r="EF231" s="341"/>
      <c r="EG231" s="341"/>
      <c r="EH231" s="341"/>
      <c r="EI231" s="341"/>
      <c r="EJ231" s="341"/>
      <c r="EK231" s="341"/>
      <c r="EL231" s="341"/>
      <c r="EM231" s="341"/>
      <c r="EN231" s="341"/>
      <c r="EO231" s="341"/>
      <c r="EP231" s="341"/>
      <c r="EQ231" s="341"/>
      <c r="ER231" s="341"/>
      <c r="ES231" s="341"/>
      <c r="ET231" s="341"/>
      <c r="EU231" s="341"/>
      <c r="EV231" s="341"/>
      <c r="EW231" s="341"/>
    </row>
    <row r="232" spans="1:153" s="366" customFormat="1" ht="12.75" hidden="1">
      <c r="A232" s="376"/>
      <c r="B232" s="377"/>
      <c r="C232" s="360"/>
      <c r="D232" s="375"/>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41"/>
      <c r="AD232" s="341"/>
      <c r="AE232" s="341"/>
      <c r="AF232" s="341"/>
      <c r="AG232" s="341"/>
      <c r="AH232" s="341"/>
      <c r="AI232" s="341"/>
      <c r="AJ232" s="341"/>
      <c r="AK232" s="341"/>
      <c r="AL232" s="341"/>
      <c r="AM232" s="341"/>
      <c r="AN232" s="341"/>
      <c r="AO232" s="341"/>
      <c r="AP232" s="341"/>
      <c r="AQ232" s="341"/>
      <c r="AR232" s="341"/>
      <c r="AS232" s="341"/>
      <c r="AT232" s="341"/>
      <c r="AU232" s="341"/>
      <c r="AV232" s="341"/>
      <c r="AW232" s="341"/>
      <c r="AX232" s="341"/>
      <c r="AY232" s="341"/>
      <c r="AZ232" s="341"/>
      <c r="BA232" s="341"/>
      <c r="BB232" s="341"/>
      <c r="BC232" s="341"/>
      <c r="BD232" s="341"/>
      <c r="BE232" s="341"/>
      <c r="BF232" s="341"/>
      <c r="BG232" s="341"/>
      <c r="BH232" s="341"/>
      <c r="BI232" s="341"/>
      <c r="BJ232" s="341"/>
      <c r="BK232" s="341"/>
      <c r="BL232" s="341"/>
      <c r="BM232" s="341"/>
      <c r="BN232" s="341"/>
      <c r="BO232" s="341"/>
      <c r="BP232" s="341"/>
      <c r="BQ232" s="341"/>
      <c r="BR232" s="341"/>
      <c r="BS232" s="341"/>
      <c r="BT232" s="341"/>
      <c r="BU232" s="341"/>
      <c r="BV232" s="341"/>
      <c r="BW232" s="341"/>
      <c r="BX232" s="341"/>
      <c r="BY232" s="341"/>
      <c r="BZ232" s="341"/>
      <c r="CA232" s="341"/>
      <c r="CB232" s="341"/>
      <c r="CC232" s="341"/>
      <c r="CD232" s="341"/>
      <c r="CE232" s="341"/>
      <c r="CF232" s="341"/>
      <c r="CG232" s="341"/>
      <c r="CH232" s="341"/>
      <c r="CI232" s="341"/>
      <c r="CJ232" s="341"/>
      <c r="CK232" s="341"/>
      <c r="CL232" s="341"/>
      <c r="CM232" s="341"/>
      <c r="CN232" s="341"/>
      <c r="CO232" s="341"/>
      <c r="CP232" s="341"/>
      <c r="CQ232" s="341"/>
      <c r="CR232" s="341"/>
      <c r="CS232" s="341"/>
      <c r="CT232" s="341"/>
      <c r="CU232" s="341"/>
      <c r="CV232" s="341"/>
      <c r="CW232" s="341"/>
      <c r="CX232" s="341"/>
      <c r="CY232" s="341"/>
      <c r="CZ232" s="341"/>
      <c r="DA232" s="341"/>
      <c r="DB232" s="341"/>
      <c r="DC232" s="341"/>
      <c r="DD232" s="341"/>
      <c r="DE232" s="341"/>
      <c r="DF232" s="341"/>
      <c r="DG232" s="341"/>
      <c r="DH232" s="341"/>
      <c r="DI232" s="341"/>
      <c r="DJ232" s="341"/>
      <c r="DK232" s="341"/>
      <c r="DL232" s="341"/>
      <c r="DM232" s="341"/>
      <c r="DN232" s="341"/>
      <c r="DO232" s="341"/>
      <c r="DP232" s="341"/>
      <c r="DQ232" s="341"/>
      <c r="DR232" s="341"/>
      <c r="DS232" s="341"/>
      <c r="DT232" s="341"/>
      <c r="DU232" s="341"/>
      <c r="DV232" s="341"/>
      <c r="DW232" s="341"/>
      <c r="DX232" s="341"/>
      <c r="DY232" s="341"/>
      <c r="DZ232" s="341"/>
      <c r="EA232" s="341"/>
      <c r="EB232" s="341"/>
      <c r="EC232" s="341"/>
      <c r="ED232" s="341"/>
      <c r="EE232" s="341"/>
      <c r="EF232" s="341"/>
      <c r="EG232" s="341"/>
      <c r="EH232" s="341"/>
      <c r="EI232" s="341"/>
      <c r="EJ232" s="341"/>
      <c r="EK232" s="341"/>
      <c r="EL232" s="341"/>
      <c r="EM232" s="341"/>
      <c r="EN232" s="341"/>
      <c r="EO232" s="341"/>
      <c r="EP232" s="341"/>
      <c r="EQ232" s="341"/>
      <c r="ER232" s="341"/>
      <c r="ES232" s="341"/>
      <c r="ET232" s="341"/>
      <c r="EU232" s="341"/>
      <c r="EV232" s="341"/>
      <c r="EW232" s="341"/>
    </row>
    <row r="233" spans="1:153" s="366" customFormat="1" ht="12.75" hidden="1">
      <c r="A233" s="376"/>
      <c r="B233" s="377"/>
      <c r="C233" s="360"/>
      <c r="D233" s="375"/>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41"/>
      <c r="AD233" s="341"/>
      <c r="AE233" s="341"/>
      <c r="AF233" s="341"/>
      <c r="AG233" s="341"/>
      <c r="AH233" s="341"/>
      <c r="AI233" s="341"/>
      <c r="AJ233" s="341"/>
      <c r="AK233" s="341"/>
      <c r="AL233" s="341"/>
      <c r="AM233" s="341"/>
      <c r="AN233" s="341"/>
      <c r="AO233" s="341"/>
      <c r="AP233" s="341"/>
      <c r="AQ233" s="341"/>
      <c r="AR233" s="341"/>
      <c r="AS233" s="341"/>
      <c r="AT233" s="341"/>
      <c r="AU233" s="341"/>
      <c r="AV233" s="341"/>
      <c r="AW233" s="341"/>
      <c r="AX233" s="341"/>
      <c r="AY233" s="341"/>
      <c r="AZ233" s="341"/>
      <c r="BA233" s="341"/>
      <c r="BB233" s="341"/>
      <c r="BC233" s="341"/>
      <c r="BD233" s="341"/>
      <c r="BE233" s="341"/>
      <c r="BF233" s="341"/>
      <c r="BG233" s="341"/>
      <c r="BH233" s="341"/>
      <c r="BI233" s="341"/>
      <c r="BJ233" s="341"/>
      <c r="BK233" s="341"/>
      <c r="BL233" s="341"/>
      <c r="BM233" s="341"/>
      <c r="BN233" s="341"/>
      <c r="BO233" s="341"/>
      <c r="BP233" s="341"/>
      <c r="BQ233" s="341"/>
      <c r="BR233" s="341"/>
      <c r="BS233" s="341"/>
      <c r="BT233" s="341"/>
      <c r="BU233" s="341"/>
      <c r="BV233" s="341"/>
      <c r="BW233" s="341"/>
      <c r="BX233" s="341"/>
      <c r="BY233" s="341"/>
      <c r="BZ233" s="341"/>
      <c r="CA233" s="341"/>
      <c r="CB233" s="341"/>
      <c r="CC233" s="341"/>
      <c r="CD233" s="341"/>
      <c r="CE233" s="341"/>
      <c r="CF233" s="341"/>
      <c r="CG233" s="341"/>
      <c r="CH233" s="341"/>
      <c r="CI233" s="341"/>
      <c r="CJ233" s="341"/>
      <c r="CK233" s="341"/>
      <c r="CL233" s="341"/>
      <c r="CM233" s="341"/>
      <c r="CN233" s="341"/>
      <c r="CO233" s="341"/>
      <c r="CP233" s="341"/>
      <c r="CQ233" s="341"/>
      <c r="CR233" s="341"/>
      <c r="CS233" s="341"/>
      <c r="CT233" s="341"/>
      <c r="CU233" s="341"/>
      <c r="CV233" s="341"/>
      <c r="CW233" s="341"/>
      <c r="CX233" s="341"/>
      <c r="CY233" s="341"/>
      <c r="CZ233" s="341"/>
      <c r="DA233" s="341"/>
      <c r="DB233" s="341"/>
      <c r="DC233" s="341"/>
      <c r="DD233" s="341"/>
      <c r="DE233" s="341"/>
      <c r="DF233" s="341"/>
      <c r="DG233" s="341"/>
      <c r="DH233" s="341"/>
      <c r="DI233" s="341"/>
      <c r="DJ233" s="341"/>
      <c r="DK233" s="341"/>
      <c r="DL233" s="341"/>
      <c r="DM233" s="341"/>
      <c r="DN233" s="341"/>
      <c r="DO233" s="341"/>
      <c r="DP233" s="341"/>
      <c r="DQ233" s="341"/>
      <c r="DR233" s="341"/>
      <c r="DS233" s="341"/>
      <c r="DT233" s="341"/>
      <c r="DU233" s="341"/>
      <c r="DV233" s="341"/>
      <c r="DW233" s="341"/>
      <c r="DX233" s="341"/>
      <c r="DY233" s="341"/>
      <c r="DZ233" s="341"/>
      <c r="EA233" s="341"/>
      <c r="EB233" s="341"/>
      <c r="EC233" s="341"/>
      <c r="ED233" s="341"/>
      <c r="EE233" s="341"/>
      <c r="EF233" s="341"/>
      <c r="EG233" s="341"/>
      <c r="EH233" s="341"/>
      <c r="EI233" s="341"/>
      <c r="EJ233" s="341"/>
      <c r="EK233" s="341"/>
      <c r="EL233" s="341"/>
      <c r="EM233" s="341"/>
      <c r="EN233" s="341"/>
      <c r="EO233" s="341"/>
      <c r="EP233" s="341"/>
      <c r="EQ233" s="341"/>
      <c r="ER233" s="341"/>
      <c r="ES233" s="341"/>
      <c r="ET233" s="341"/>
      <c r="EU233" s="341"/>
      <c r="EV233" s="341"/>
      <c r="EW233" s="341"/>
    </row>
    <row r="234" spans="1:153" s="366" customFormat="1" ht="12.75" hidden="1">
      <c r="A234" s="376"/>
      <c r="B234" s="377"/>
      <c r="C234" s="360"/>
      <c r="D234" s="375"/>
      <c r="F234" s="347"/>
      <c r="G234" s="347"/>
      <c r="H234" s="347"/>
      <c r="I234" s="347"/>
      <c r="J234" s="347"/>
      <c r="K234" s="347"/>
      <c r="L234" s="347"/>
      <c r="M234" s="347"/>
      <c r="N234" s="347"/>
      <c r="O234" s="347"/>
      <c r="P234" s="347"/>
      <c r="Q234" s="347"/>
      <c r="R234" s="347"/>
      <c r="S234" s="347"/>
      <c r="T234" s="347"/>
      <c r="U234" s="347"/>
      <c r="V234" s="347"/>
      <c r="W234" s="347"/>
      <c r="X234" s="347"/>
      <c r="Y234" s="347"/>
      <c r="Z234" s="347"/>
      <c r="AA234" s="347"/>
      <c r="AB234" s="347"/>
      <c r="AC234" s="341"/>
      <c r="AD234" s="341"/>
      <c r="AE234" s="341"/>
      <c r="AF234" s="341"/>
      <c r="AG234" s="341"/>
      <c r="AH234" s="341"/>
      <c r="AI234" s="341"/>
      <c r="AJ234" s="341"/>
      <c r="AK234" s="341"/>
      <c r="AL234" s="341"/>
      <c r="AM234" s="341"/>
      <c r="AN234" s="341"/>
      <c r="AO234" s="341"/>
      <c r="AP234" s="341"/>
      <c r="AQ234" s="341"/>
      <c r="AR234" s="341"/>
      <c r="AS234" s="341"/>
      <c r="AT234" s="341"/>
      <c r="AU234" s="341"/>
      <c r="AV234" s="341"/>
      <c r="AW234" s="341"/>
      <c r="AX234" s="341"/>
      <c r="AY234" s="341"/>
      <c r="AZ234" s="341"/>
      <c r="BA234" s="341"/>
      <c r="BB234" s="341"/>
      <c r="BC234" s="341"/>
      <c r="BD234" s="341"/>
      <c r="BE234" s="341"/>
      <c r="BF234" s="341"/>
      <c r="BG234" s="341"/>
      <c r="BH234" s="341"/>
      <c r="BI234" s="341"/>
      <c r="BJ234" s="341"/>
      <c r="BK234" s="341"/>
      <c r="BL234" s="341"/>
      <c r="BM234" s="341"/>
      <c r="BN234" s="341"/>
      <c r="BO234" s="341"/>
      <c r="BP234" s="341"/>
      <c r="BQ234" s="341"/>
      <c r="BR234" s="341"/>
      <c r="BS234" s="341"/>
      <c r="BT234" s="341"/>
      <c r="BU234" s="341"/>
      <c r="BV234" s="341"/>
      <c r="BW234" s="341"/>
      <c r="BX234" s="341"/>
      <c r="BY234" s="341"/>
      <c r="BZ234" s="341"/>
      <c r="CA234" s="341"/>
      <c r="CB234" s="341"/>
      <c r="CC234" s="341"/>
      <c r="CD234" s="341"/>
      <c r="CE234" s="341"/>
      <c r="CF234" s="341"/>
      <c r="CG234" s="341"/>
      <c r="CH234" s="341"/>
      <c r="CI234" s="341"/>
      <c r="CJ234" s="341"/>
      <c r="CK234" s="341"/>
      <c r="CL234" s="341"/>
      <c r="CM234" s="341"/>
      <c r="CN234" s="341"/>
      <c r="CO234" s="341"/>
      <c r="CP234" s="341"/>
      <c r="CQ234" s="341"/>
      <c r="CR234" s="341"/>
      <c r="CS234" s="341"/>
      <c r="CT234" s="341"/>
      <c r="CU234" s="341"/>
      <c r="CV234" s="341"/>
      <c r="CW234" s="341"/>
      <c r="CX234" s="341"/>
      <c r="CY234" s="341"/>
      <c r="CZ234" s="341"/>
      <c r="DA234" s="341"/>
      <c r="DB234" s="341"/>
      <c r="DC234" s="341"/>
      <c r="DD234" s="341"/>
      <c r="DE234" s="341"/>
      <c r="DF234" s="341"/>
      <c r="DG234" s="341"/>
      <c r="DH234" s="341"/>
      <c r="DI234" s="341"/>
      <c r="DJ234" s="341"/>
      <c r="DK234" s="341"/>
      <c r="DL234" s="341"/>
      <c r="DM234" s="341"/>
      <c r="DN234" s="341"/>
      <c r="DO234" s="341"/>
      <c r="DP234" s="341"/>
      <c r="DQ234" s="341"/>
      <c r="DR234" s="341"/>
      <c r="DS234" s="341"/>
      <c r="DT234" s="341"/>
      <c r="DU234" s="341"/>
      <c r="DV234" s="341"/>
      <c r="DW234" s="341"/>
      <c r="DX234" s="341"/>
      <c r="DY234" s="341"/>
      <c r="DZ234" s="341"/>
      <c r="EA234" s="341"/>
      <c r="EB234" s="341"/>
      <c r="EC234" s="341"/>
      <c r="ED234" s="341"/>
      <c r="EE234" s="341"/>
      <c r="EF234" s="341"/>
      <c r="EG234" s="341"/>
      <c r="EH234" s="341"/>
      <c r="EI234" s="341"/>
      <c r="EJ234" s="341"/>
      <c r="EK234" s="341"/>
      <c r="EL234" s="341"/>
      <c r="EM234" s="341"/>
      <c r="EN234" s="341"/>
      <c r="EO234" s="341"/>
      <c r="EP234" s="341"/>
      <c r="EQ234" s="341"/>
      <c r="ER234" s="341"/>
      <c r="ES234" s="341"/>
      <c r="ET234" s="341"/>
      <c r="EU234" s="341"/>
      <c r="EV234" s="341"/>
      <c r="EW234" s="341"/>
    </row>
    <row r="235" spans="1:153" s="366" customFormat="1" ht="12.75" hidden="1">
      <c r="A235" s="376"/>
      <c r="B235" s="377"/>
      <c r="C235" s="360"/>
      <c r="D235" s="375"/>
      <c r="F235" s="347"/>
      <c r="G235" s="347"/>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1"/>
      <c r="AD235" s="341"/>
      <c r="AE235" s="341"/>
      <c r="AF235" s="341"/>
      <c r="AG235" s="341"/>
      <c r="AH235" s="341"/>
      <c r="AI235" s="341"/>
      <c r="AJ235" s="341"/>
      <c r="AK235" s="341"/>
      <c r="AL235" s="341"/>
      <c r="AM235" s="341"/>
      <c r="AN235" s="341"/>
      <c r="AO235" s="341"/>
      <c r="AP235" s="341"/>
      <c r="AQ235" s="341"/>
      <c r="AR235" s="341"/>
      <c r="AS235" s="341"/>
      <c r="AT235" s="341"/>
      <c r="AU235" s="341"/>
      <c r="AV235" s="341"/>
      <c r="AW235" s="341"/>
      <c r="AX235" s="341"/>
      <c r="AY235" s="341"/>
      <c r="AZ235" s="341"/>
      <c r="BA235" s="341"/>
      <c r="BB235" s="341"/>
      <c r="BC235" s="341"/>
      <c r="BD235" s="341"/>
      <c r="BE235" s="341"/>
      <c r="BF235" s="341"/>
      <c r="BG235" s="341"/>
      <c r="BH235" s="341"/>
      <c r="BI235" s="341"/>
      <c r="BJ235" s="341"/>
      <c r="BK235" s="341"/>
      <c r="BL235" s="341"/>
      <c r="BM235" s="341"/>
      <c r="BN235" s="341"/>
      <c r="BO235" s="341"/>
      <c r="BP235" s="341"/>
      <c r="BQ235" s="341"/>
      <c r="BR235" s="341"/>
      <c r="BS235" s="341"/>
      <c r="BT235" s="341"/>
      <c r="BU235" s="341"/>
      <c r="BV235" s="341"/>
      <c r="BW235" s="341"/>
      <c r="BX235" s="341"/>
      <c r="BY235" s="341"/>
      <c r="BZ235" s="341"/>
      <c r="CA235" s="341"/>
      <c r="CB235" s="341"/>
      <c r="CC235" s="341"/>
      <c r="CD235" s="341"/>
      <c r="CE235" s="341"/>
      <c r="CF235" s="341"/>
      <c r="CG235" s="341"/>
      <c r="CH235" s="341"/>
      <c r="CI235" s="341"/>
      <c r="CJ235" s="341"/>
      <c r="CK235" s="341"/>
      <c r="CL235" s="341"/>
      <c r="CM235" s="341"/>
      <c r="CN235" s="341"/>
      <c r="CO235" s="341"/>
      <c r="CP235" s="341"/>
      <c r="CQ235" s="341"/>
      <c r="CR235" s="341"/>
      <c r="CS235" s="341"/>
      <c r="CT235" s="341"/>
      <c r="CU235" s="341"/>
      <c r="CV235" s="341"/>
      <c r="CW235" s="341"/>
      <c r="CX235" s="341"/>
      <c r="CY235" s="341"/>
      <c r="CZ235" s="341"/>
      <c r="DA235" s="341"/>
      <c r="DB235" s="341"/>
      <c r="DC235" s="341"/>
      <c r="DD235" s="341"/>
      <c r="DE235" s="341"/>
      <c r="DF235" s="341"/>
      <c r="DG235" s="341"/>
      <c r="DH235" s="341"/>
      <c r="DI235" s="341"/>
      <c r="DJ235" s="341"/>
      <c r="DK235" s="341"/>
      <c r="DL235" s="341"/>
      <c r="DM235" s="341"/>
      <c r="DN235" s="341"/>
      <c r="DO235" s="341"/>
      <c r="DP235" s="341"/>
      <c r="DQ235" s="341"/>
      <c r="DR235" s="341"/>
      <c r="DS235" s="341"/>
      <c r="DT235" s="341"/>
      <c r="DU235" s="341"/>
      <c r="DV235" s="341"/>
      <c r="DW235" s="341"/>
      <c r="DX235" s="341"/>
      <c r="DY235" s="341"/>
      <c r="DZ235" s="341"/>
      <c r="EA235" s="341"/>
      <c r="EB235" s="341"/>
      <c r="EC235" s="341"/>
      <c r="ED235" s="341"/>
      <c r="EE235" s="341"/>
      <c r="EF235" s="341"/>
      <c r="EG235" s="341"/>
      <c r="EH235" s="341"/>
      <c r="EI235" s="341"/>
      <c r="EJ235" s="341"/>
      <c r="EK235" s="341"/>
      <c r="EL235" s="341"/>
      <c r="EM235" s="341"/>
      <c r="EN235" s="341"/>
      <c r="EO235" s="341"/>
      <c r="EP235" s="341"/>
      <c r="EQ235" s="341"/>
      <c r="ER235" s="341"/>
      <c r="ES235" s="341"/>
      <c r="ET235" s="341"/>
      <c r="EU235" s="341"/>
      <c r="EV235" s="341"/>
      <c r="EW235" s="341"/>
    </row>
    <row r="236" spans="1:153" s="366" customFormat="1" ht="12.75" hidden="1">
      <c r="A236" s="376"/>
      <c r="B236" s="377"/>
      <c r="C236" s="360"/>
      <c r="D236" s="375"/>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1"/>
      <c r="AD236" s="341"/>
      <c r="AE236" s="341"/>
      <c r="AF236" s="341"/>
      <c r="AG236" s="341"/>
      <c r="AH236" s="341"/>
      <c r="AI236" s="341"/>
      <c r="AJ236" s="341"/>
      <c r="AK236" s="341"/>
      <c r="AL236" s="341"/>
      <c r="AM236" s="341"/>
      <c r="AN236" s="341"/>
      <c r="AO236" s="341"/>
      <c r="AP236" s="341"/>
      <c r="AQ236" s="341"/>
      <c r="AR236" s="341"/>
      <c r="AS236" s="341"/>
      <c r="AT236" s="341"/>
      <c r="AU236" s="341"/>
      <c r="AV236" s="341"/>
      <c r="AW236" s="341"/>
      <c r="AX236" s="341"/>
      <c r="AY236" s="341"/>
      <c r="AZ236" s="341"/>
      <c r="BA236" s="341"/>
      <c r="BB236" s="341"/>
      <c r="BC236" s="341"/>
      <c r="BD236" s="341"/>
      <c r="BE236" s="341"/>
      <c r="BF236" s="341"/>
      <c r="BG236" s="341"/>
      <c r="BH236" s="341"/>
      <c r="BI236" s="341"/>
      <c r="BJ236" s="341"/>
      <c r="BK236" s="341"/>
      <c r="BL236" s="341"/>
      <c r="BM236" s="341"/>
      <c r="BN236" s="341"/>
      <c r="BO236" s="341"/>
      <c r="BP236" s="341"/>
      <c r="BQ236" s="341"/>
      <c r="BR236" s="341"/>
      <c r="BS236" s="341"/>
      <c r="BT236" s="341"/>
      <c r="BU236" s="341"/>
      <c r="BV236" s="341"/>
      <c r="BW236" s="341"/>
      <c r="BX236" s="341"/>
      <c r="BY236" s="341"/>
      <c r="BZ236" s="341"/>
      <c r="CA236" s="341"/>
      <c r="CB236" s="341"/>
      <c r="CC236" s="341"/>
      <c r="CD236" s="341"/>
      <c r="CE236" s="341"/>
      <c r="CF236" s="341"/>
      <c r="CG236" s="341"/>
      <c r="CH236" s="341"/>
      <c r="CI236" s="341"/>
      <c r="CJ236" s="341"/>
      <c r="CK236" s="341"/>
      <c r="CL236" s="341"/>
      <c r="CM236" s="341"/>
      <c r="CN236" s="341"/>
      <c r="CO236" s="341"/>
      <c r="CP236" s="341"/>
      <c r="CQ236" s="341"/>
      <c r="CR236" s="341"/>
      <c r="CS236" s="341"/>
      <c r="CT236" s="341"/>
      <c r="CU236" s="341"/>
      <c r="CV236" s="341"/>
      <c r="CW236" s="341"/>
      <c r="CX236" s="341"/>
      <c r="CY236" s="341"/>
      <c r="CZ236" s="341"/>
      <c r="DA236" s="341"/>
      <c r="DB236" s="341"/>
      <c r="DC236" s="341"/>
      <c r="DD236" s="341"/>
      <c r="DE236" s="341"/>
      <c r="DF236" s="341"/>
      <c r="DG236" s="341"/>
      <c r="DH236" s="341"/>
      <c r="DI236" s="341"/>
      <c r="DJ236" s="341"/>
      <c r="DK236" s="341"/>
      <c r="DL236" s="341"/>
      <c r="DM236" s="341"/>
      <c r="DN236" s="341"/>
      <c r="DO236" s="341"/>
      <c r="DP236" s="341"/>
      <c r="DQ236" s="341"/>
      <c r="DR236" s="341"/>
      <c r="DS236" s="341"/>
      <c r="DT236" s="341"/>
      <c r="DU236" s="341"/>
      <c r="DV236" s="341"/>
      <c r="DW236" s="341"/>
      <c r="DX236" s="341"/>
      <c r="DY236" s="341"/>
      <c r="DZ236" s="341"/>
      <c r="EA236" s="341"/>
      <c r="EB236" s="341"/>
      <c r="EC236" s="341"/>
      <c r="ED236" s="341"/>
      <c r="EE236" s="341"/>
      <c r="EF236" s="341"/>
      <c r="EG236" s="341"/>
      <c r="EH236" s="341"/>
      <c r="EI236" s="341"/>
      <c r="EJ236" s="341"/>
      <c r="EK236" s="341"/>
      <c r="EL236" s="341"/>
      <c r="EM236" s="341"/>
      <c r="EN236" s="341"/>
      <c r="EO236" s="341"/>
      <c r="EP236" s="341"/>
      <c r="EQ236" s="341"/>
      <c r="ER236" s="341"/>
      <c r="ES236" s="341"/>
      <c r="ET236" s="341"/>
      <c r="EU236" s="341"/>
      <c r="EV236" s="341"/>
      <c r="EW236" s="341"/>
    </row>
    <row r="237" spans="1:153" s="366" customFormat="1" ht="12.75" hidden="1">
      <c r="A237" s="376"/>
      <c r="B237" s="377"/>
      <c r="C237" s="360"/>
      <c r="D237" s="375"/>
      <c r="F237" s="347"/>
      <c r="G237" s="347"/>
      <c r="H237" s="347"/>
      <c r="I237" s="347"/>
      <c r="J237" s="347"/>
      <c r="K237" s="347"/>
      <c r="L237" s="347"/>
      <c r="M237" s="347"/>
      <c r="N237" s="347"/>
      <c r="O237" s="347"/>
      <c r="P237" s="347"/>
      <c r="Q237" s="347"/>
      <c r="R237" s="347"/>
      <c r="S237" s="347"/>
      <c r="T237" s="347"/>
      <c r="U237" s="347"/>
      <c r="V237" s="347"/>
      <c r="W237" s="347"/>
      <c r="X237" s="347"/>
      <c r="Y237" s="347"/>
      <c r="Z237" s="347"/>
      <c r="AA237" s="347"/>
      <c r="AB237" s="347"/>
      <c r="AC237" s="341"/>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1"/>
      <c r="AY237" s="341"/>
      <c r="AZ237" s="341"/>
      <c r="BA237" s="341"/>
      <c r="BB237" s="341"/>
      <c r="BC237" s="341"/>
      <c r="BD237" s="341"/>
      <c r="BE237" s="341"/>
      <c r="BF237" s="341"/>
      <c r="BG237" s="341"/>
      <c r="BH237" s="341"/>
      <c r="BI237" s="341"/>
      <c r="BJ237" s="341"/>
      <c r="BK237" s="341"/>
      <c r="BL237" s="341"/>
      <c r="BM237" s="341"/>
      <c r="BN237" s="341"/>
      <c r="BO237" s="341"/>
      <c r="BP237" s="341"/>
      <c r="BQ237" s="341"/>
      <c r="BR237" s="341"/>
      <c r="BS237" s="341"/>
      <c r="BT237" s="341"/>
      <c r="BU237" s="341"/>
      <c r="BV237" s="341"/>
      <c r="BW237" s="341"/>
      <c r="BX237" s="341"/>
      <c r="BY237" s="341"/>
      <c r="BZ237" s="341"/>
      <c r="CA237" s="341"/>
      <c r="CB237" s="341"/>
      <c r="CC237" s="341"/>
      <c r="CD237" s="341"/>
      <c r="CE237" s="341"/>
      <c r="CF237" s="341"/>
      <c r="CG237" s="341"/>
      <c r="CH237" s="341"/>
      <c r="CI237" s="341"/>
      <c r="CJ237" s="341"/>
      <c r="CK237" s="341"/>
      <c r="CL237" s="341"/>
      <c r="CM237" s="341"/>
      <c r="CN237" s="341"/>
      <c r="CO237" s="341"/>
      <c r="CP237" s="341"/>
      <c r="CQ237" s="341"/>
      <c r="CR237" s="341"/>
      <c r="CS237" s="341"/>
      <c r="CT237" s="341"/>
      <c r="CU237" s="341"/>
      <c r="CV237" s="341"/>
      <c r="CW237" s="341"/>
      <c r="CX237" s="341"/>
      <c r="CY237" s="341"/>
      <c r="CZ237" s="341"/>
      <c r="DA237" s="341"/>
      <c r="DB237" s="341"/>
      <c r="DC237" s="341"/>
      <c r="DD237" s="341"/>
      <c r="DE237" s="341"/>
      <c r="DF237" s="341"/>
      <c r="DG237" s="341"/>
      <c r="DH237" s="341"/>
      <c r="DI237" s="341"/>
      <c r="DJ237" s="341"/>
      <c r="DK237" s="341"/>
      <c r="DL237" s="341"/>
      <c r="DM237" s="341"/>
      <c r="DN237" s="341"/>
      <c r="DO237" s="341"/>
      <c r="DP237" s="341"/>
      <c r="DQ237" s="341"/>
      <c r="DR237" s="341"/>
      <c r="DS237" s="341"/>
      <c r="DT237" s="341"/>
      <c r="DU237" s="341"/>
      <c r="DV237" s="341"/>
      <c r="DW237" s="341"/>
      <c r="DX237" s="341"/>
      <c r="DY237" s="341"/>
      <c r="DZ237" s="341"/>
      <c r="EA237" s="341"/>
      <c r="EB237" s="341"/>
      <c r="EC237" s="341"/>
      <c r="ED237" s="341"/>
      <c r="EE237" s="341"/>
      <c r="EF237" s="341"/>
      <c r="EG237" s="341"/>
      <c r="EH237" s="341"/>
      <c r="EI237" s="341"/>
      <c r="EJ237" s="341"/>
      <c r="EK237" s="341"/>
      <c r="EL237" s="341"/>
      <c r="EM237" s="341"/>
      <c r="EN237" s="341"/>
      <c r="EO237" s="341"/>
      <c r="EP237" s="341"/>
      <c r="EQ237" s="341"/>
      <c r="ER237" s="341"/>
      <c r="ES237" s="341"/>
      <c r="ET237" s="341"/>
      <c r="EU237" s="341"/>
      <c r="EV237" s="341"/>
      <c r="EW237" s="341"/>
    </row>
    <row r="238" spans="1:153" s="366" customFormat="1" ht="12.75" hidden="1">
      <c r="A238" s="376"/>
      <c r="B238" s="377"/>
      <c r="C238" s="360"/>
      <c r="D238" s="375"/>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1"/>
      <c r="AD238" s="341"/>
      <c r="AE238" s="341"/>
      <c r="AF238" s="341"/>
      <c r="AG238" s="341"/>
      <c r="AH238" s="341"/>
      <c r="AI238" s="341"/>
      <c r="AJ238" s="341"/>
      <c r="AK238" s="341"/>
      <c r="AL238" s="341"/>
      <c r="AM238" s="341"/>
      <c r="AN238" s="341"/>
      <c r="AO238" s="341"/>
      <c r="AP238" s="341"/>
      <c r="AQ238" s="341"/>
      <c r="AR238" s="341"/>
      <c r="AS238" s="341"/>
      <c r="AT238" s="341"/>
      <c r="AU238" s="341"/>
      <c r="AV238" s="341"/>
      <c r="AW238" s="341"/>
      <c r="AX238" s="341"/>
      <c r="AY238" s="341"/>
      <c r="AZ238" s="341"/>
      <c r="BA238" s="341"/>
      <c r="BB238" s="341"/>
      <c r="BC238" s="341"/>
      <c r="BD238" s="341"/>
      <c r="BE238" s="341"/>
      <c r="BF238" s="341"/>
      <c r="BG238" s="341"/>
      <c r="BH238" s="341"/>
      <c r="BI238" s="341"/>
      <c r="BJ238" s="341"/>
      <c r="BK238" s="341"/>
      <c r="BL238" s="341"/>
      <c r="BM238" s="341"/>
      <c r="BN238" s="341"/>
      <c r="BO238" s="341"/>
      <c r="BP238" s="341"/>
      <c r="BQ238" s="341"/>
      <c r="BR238" s="341"/>
      <c r="BS238" s="341"/>
      <c r="BT238" s="341"/>
      <c r="BU238" s="341"/>
      <c r="BV238" s="341"/>
      <c r="BW238" s="341"/>
      <c r="BX238" s="341"/>
      <c r="BY238" s="341"/>
      <c r="BZ238" s="341"/>
      <c r="CA238" s="341"/>
      <c r="CB238" s="341"/>
      <c r="CC238" s="341"/>
      <c r="CD238" s="341"/>
      <c r="CE238" s="341"/>
      <c r="CF238" s="341"/>
      <c r="CG238" s="341"/>
      <c r="CH238" s="341"/>
      <c r="CI238" s="341"/>
      <c r="CJ238" s="341"/>
      <c r="CK238" s="341"/>
      <c r="CL238" s="341"/>
      <c r="CM238" s="341"/>
      <c r="CN238" s="341"/>
      <c r="CO238" s="341"/>
      <c r="CP238" s="341"/>
      <c r="CQ238" s="341"/>
      <c r="CR238" s="341"/>
      <c r="CS238" s="341"/>
      <c r="CT238" s="341"/>
      <c r="CU238" s="341"/>
      <c r="CV238" s="341"/>
      <c r="CW238" s="341"/>
      <c r="CX238" s="341"/>
      <c r="CY238" s="341"/>
      <c r="CZ238" s="341"/>
      <c r="DA238" s="341"/>
      <c r="DB238" s="341"/>
      <c r="DC238" s="341"/>
      <c r="DD238" s="341"/>
      <c r="DE238" s="341"/>
      <c r="DF238" s="341"/>
      <c r="DG238" s="341"/>
      <c r="DH238" s="341"/>
      <c r="DI238" s="341"/>
      <c r="DJ238" s="341"/>
      <c r="DK238" s="341"/>
      <c r="DL238" s="341"/>
      <c r="DM238" s="341"/>
      <c r="DN238" s="341"/>
      <c r="DO238" s="341"/>
      <c r="DP238" s="341"/>
      <c r="DQ238" s="341"/>
      <c r="DR238" s="341"/>
      <c r="DS238" s="341"/>
      <c r="DT238" s="341"/>
      <c r="DU238" s="341"/>
      <c r="DV238" s="341"/>
      <c r="DW238" s="341"/>
      <c r="DX238" s="341"/>
      <c r="DY238" s="341"/>
      <c r="DZ238" s="341"/>
      <c r="EA238" s="341"/>
      <c r="EB238" s="341"/>
      <c r="EC238" s="341"/>
      <c r="ED238" s="341"/>
      <c r="EE238" s="341"/>
      <c r="EF238" s="341"/>
      <c r="EG238" s="341"/>
      <c r="EH238" s="341"/>
      <c r="EI238" s="341"/>
      <c r="EJ238" s="341"/>
      <c r="EK238" s="341"/>
      <c r="EL238" s="341"/>
      <c r="EM238" s="341"/>
      <c r="EN238" s="341"/>
      <c r="EO238" s="341"/>
      <c r="EP238" s="341"/>
      <c r="EQ238" s="341"/>
      <c r="ER238" s="341"/>
      <c r="ES238" s="341"/>
      <c r="ET238" s="341"/>
      <c r="EU238" s="341"/>
      <c r="EV238" s="341"/>
      <c r="EW238" s="341"/>
    </row>
    <row r="239" spans="1:153" s="366" customFormat="1" ht="12.75" hidden="1">
      <c r="A239" s="376"/>
      <c r="B239" s="377"/>
      <c r="C239" s="360"/>
      <c r="D239" s="375"/>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1"/>
      <c r="AD239" s="341"/>
      <c r="AE239" s="341"/>
      <c r="AF239" s="341"/>
      <c r="AG239" s="341"/>
      <c r="AH239" s="341"/>
      <c r="AI239" s="341"/>
      <c r="AJ239" s="341"/>
      <c r="AK239" s="341"/>
      <c r="AL239" s="341"/>
      <c r="AM239" s="341"/>
      <c r="AN239" s="341"/>
      <c r="AO239" s="341"/>
      <c r="AP239" s="341"/>
      <c r="AQ239" s="341"/>
      <c r="AR239" s="341"/>
      <c r="AS239" s="341"/>
      <c r="AT239" s="341"/>
      <c r="AU239" s="341"/>
      <c r="AV239" s="341"/>
      <c r="AW239" s="341"/>
      <c r="AX239" s="341"/>
      <c r="AY239" s="341"/>
      <c r="AZ239" s="341"/>
      <c r="BA239" s="341"/>
      <c r="BB239" s="341"/>
      <c r="BC239" s="341"/>
      <c r="BD239" s="341"/>
      <c r="BE239" s="341"/>
      <c r="BF239" s="341"/>
      <c r="BG239" s="341"/>
      <c r="BH239" s="341"/>
      <c r="BI239" s="341"/>
      <c r="BJ239" s="341"/>
      <c r="BK239" s="341"/>
      <c r="BL239" s="341"/>
      <c r="BM239" s="341"/>
      <c r="BN239" s="341"/>
      <c r="BO239" s="341"/>
      <c r="BP239" s="341"/>
      <c r="BQ239" s="341"/>
      <c r="BR239" s="341"/>
      <c r="BS239" s="341"/>
      <c r="BT239" s="341"/>
      <c r="BU239" s="341"/>
      <c r="BV239" s="341"/>
      <c r="BW239" s="341"/>
      <c r="BX239" s="341"/>
      <c r="BY239" s="341"/>
      <c r="BZ239" s="341"/>
      <c r="CA239" s="341"/>
      <c r="CB239" s="341"/>
      <c r="CC239" s="341"/>
      <c r="CD239" s="341"/>
      <c r="CE239" s="341"/>
      <c r="CF239" s="341"/>
      <c r="CG239" s="341"/>
      <c r="CH239" s="341"/>
      <c r="CI239" s="341"/>
      <c r="CJ239" s="341"/>
      <c r="CK239" s="341"/>
      <c r="CL239" s="341"/>
      <c r="CM239" s="341"/>
      <c r="CN239" s="341"/>
      <c r="CO239" s="341"/>
      <c r="CP239" s="341"/>
      <c r="CQ239" s="341"/>
      <c r="CR239" s="341"/>
      <c r="CS239" s="341"/>
      <c r="CT239" s="341"/>
      <c r="CU239" s="341"/>
      <c r="CV239" s="341"/>
      <c r="CW239" s="341"/>
      <c r="CX239" s="341"/>
      <c r="CY239" s="341"/>
      <c r="CZ239" s="341"/>
      <c r="DA239" s="341"/>
      <c r="DB239" s="341"/>
      <c r="DC239" s="341"/>
      <c r="DD239" s="341"/>
      <c r="DE239" s="341"/>
      <c r="DF239" s="341"/>
      <c r="DG239" s="341"/>
      <c r="DH239" s="341"/>
      <c r="DI239" s="341"/>
      <c r="DJ239" s="341"/>
      <c r="DK239" s="341"/>
      <c r="DL239" s="341"/>
      <c r="DM239" s="341"/>
      <c r="DN239" s="341"/>
      <c r="DO239" s="341"/>
      <c r="DP239" s="341"/>
      <c r="DQ239" s="341"/>
      <c r="DR239" s="341"/>
      <c r="DS239" s="341"/>
      <c r="DT239" s="341"/>
      <c r="DU239" s="341"/>
      <c r="DV239" s="341"/>
      <c r="DW239" s="341"/>
      <c r="DX239" s="341"/>
      <c r="DY239" s="341"/>
      <c r="DZ239" s="341"/>
      <c r="EA239" s="341"/>
      <c r="EB239" s="341"/>
      <c r="EC239" s="341"/>
      <c r="ED239" s="341"/>
      <c r="EE239" s="341"/>
      <c r="EF239" s="341"/>
      <c r="EG239" s="341"/>
      <c r="EH239" s="341"/>
      <c r="EI239" s="341"/>
      <c r="EJ239" s="341"/>
      <c r="EK239" s="341"/>
      <c r="EL239" s="341"/>
      <c r="EM239" s="341"/>
      <c r="EN239" s="341"/>
      <c r="EO239" s="341"/>
      <c r="EP239" s="341"/>
      <c r="EQ239" s="341"/>
      <c r="ER239" s="341"/>
      <c r="ES239" s="341"/>
      <c r="ET239" s="341"/>
      <c r="EU239" s="341"/>
      <c r="EV239" s="341"/>
      <c r="EW239" s="341"/>
    </row>
    <row r="240" spans="1:153" s="366" customFormat="1" ht="12.75" hidden="1">
      <c r="A240" s="376"/>
      <c r="B240" s="377"/>
      <c r="C240" s="360"/>
      <c r="D240" s="375"/>
      <c r="F240" s="347"/>
      <c r="G240" s="347"/>
      <c r="H240" s="347"/>
      <c r="I240" s="347"/>
      <c r="J240" s="347"/>
      <c r="K240" s="347"/>
      <c r="L240" s="347"/>
      <c r="M240" s="347"/>
      <c r="N240" s="347"/>
      <c r="O240" s="347"/>
      <c r="P240" s="347"/>
      <c r="Q240" s="347"/>
      <c r="R240" s="347"/>
      <c r="S240" s="347"/>
      <c r="T240" s="347"/>
      <c r="U240" s="347"/>
      <c r="V240" s="347"/>
      <c r="W240" s="347"/>
      <c r="X240" s="347"/>
      <c r="Y240" s="347"/>
      <c r="Z240" s="347"/>
      <c r="AA240" s="347"/>
      <c r="AB240" s="347"/>
      <c r="AC240" s="341"/>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1"/>
      <c r="AY240" s="341"/>
      <c r="AZ240" s="341"/>
      <c r="BA240" s="341"/>
      <c r="BB240" s="341"/>
      <c r="BC240" s="341"/>
      <c r="BD240" s="341"/>
      <c r="BE240" s="341"/>
      <c r="BF240" s="341"/>
      <c r="BG240" s="341"/>
      <c r="BH240" s="341"/>
      <c r="BI240" s="341"/>
      <c r="BJ240" s="341"/>
      <c r="BK240" s="341"/>
      <c r="BL240" s="341"/>
      <c r="BM240" s="341"/>
      <c r="BN240" s="341"/>
      <c r="BO240" s="341"/>
      <c r="BP240" s="341"/>
      <c r="BQ240" s="341"/>
      <c r="BR240" s="341"/>
      <c r="BS240" s="341"/>
      <c r="BT240" s="341"/>
      <c r="BU240" s="341"/>
      <c r="BV240" s="341"/>
      <c r="BW240" s="341"/>
      <c r="BX240" s="341"/>
      <c r="BY240" s="341"/>
      <c r="BZ240" s="341"/>
      <c r="CA240" s="341"/>
      <c r="CB240" s="341"/>
      <c r="CC240" s="341"/>
      <c r="CD240" s="341"/>
      <c r="CE240" s="341"/>
      <c r="CF240" s="341"/>
      <c r="CG240" s="341"/>
      <c r="CH240" s="341"/>
      <c r="CI240" s="341"/>
      <c r="CJ240" s="341"/>
      <c r="CK240" s="341"/>
      <c r="CL240" s="341"/>
      <c r="CM240" s="341"/>
      <c r="CN240" s="341"/>
      <c r="CO240" s="341"/>
      <c r="CP240" s="341"/>
      <c r="CQ240" s="341"/>
      <c r="CR240" s="341"/>
      <c r="CS240" s="341"/>
      <c r="CT240" s="341"/>
      <c r="CU240" s="341"/>
      <c r="CV240" s="341"/>
      <c r="CW240" s="341"/>
      <c r="CX240" s="341"/>
      <c r="CY240" s="341"/>
      <c r="CZ240" s="341"/>
      <c r="DA240" s="341"/>
      <c r="DB240" s="341"/>
      <c r="DC240" s="341"/>
      <c r="DD240" s="341"/>
      <c r="DE240" s="341"/>
      <c r="DF240" s="341"/>
      <c r="DG240" s="341"/>
      <c r="DH240" s="341"/>
      <c r="DI240" s="341"/>
      <c r="DJ240" s="341"/>
      <c r="DK240" s="341"/>
      <c r="DL240" s="341"/>
      <c r="DM240" s="341"/>
      <c r="DN240" s="341"/>
      <c r="DO240" s="341"/>
      <c r="DP240" s="341"/>
      <c r="DQ240" s="341"/>
      <c r="DR240" s="341"/>
      <c r="DS240" s="341"/>
      <c r="DT240" s="341"/>
      <c r="DU240" s="341"/>
      <c r="DV240" s="341"/>
      <c r="DW240" s="341"/>
      <c r="DX240" s="341"/>
      <c r="DY240" s="341"/>
      <c r="DZ240" s="341"/>
      <c r="EA240" s="341"/>
      <c r="EB240" s="341"/>
      <c r="EC240" s="341"/>
      <c r="ED240" s="341"/>
      <c r="EE240" s="341"/>
      <c r="EF240" s="341"/>
      <c r="EG240" s="341"/>
      <c r="EH240" s="341"/>
      <c r="EI240" s="341"/>
      <c r="EJ240" s="341"/>
      <c r="EK240" s="341"/>
      <c r="EL240" s="341"/>
      <c r="EM240" s="341"/>
      <c r="EN240" s="341"/>
      <c r="EO240" s="341"/>
      <c r="EP240" s="341"/>
      <c r="EQ240" s="341"/>
      <c r="ER240" s="341"/>
      <c r="ES240" s="341"/>
      <c r="ET240" s="341"/>
      <c r="EU240" s="341"/>
      <c r="EV240" s="341"/>
      <c r="EW240" s="341"/>
    </row>
    <row r="241" spans="1:153" s="366" customFormat="1" ht="12.75" hidden="1">
      <c r="A241" s="376"/>
      <c r="B241" s="377"/>
      <c r="C241" s="360"/>
      <c r="D241" s="375"/>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1"/>
      <c r="AD241" s="341"/>
      <c r="AE241" s="341"/>
      <c r="AF241" s="341"/>
      <c r="AG241" s="341"/>
      <c r="AH241" s="341"/>
      <c r="AI241" s="341"/>
      <c r="AJ241" s="341"/>
      <c r="AK241" s="341"/>
      <c r="AL241" s="341"/>
      <c r="AM241" s="341"/>
      <c r="AN241" s="341"/>
      <c r="AO241" s="341"/>
      <c r="AP241" s="341"/>
      <c r="AQ241" s="341"/>
      <c r="AR241" s="341"/>
      <c r="AS241" s="341"/>
      <c r="AT241" s="341"/>
      <c r="AU241" s="341"/>
      <c r="AV241" s="341"/>
      <c r="AW241" s="341"/>
      <c r="AX241" s="341"/>
      <c r="AY241" s="341"/>
      <c r="AZ241" s="341"/>
      <c r="BA241" s="341"/>
      <c r="BB241" s="341"/>
      <c r="BC241" s="341"/>
      <c r="BD241" s="341"/>
      <c r="BE241" s="341"/>
      <c r="BF241" s="341"/>
      <c r="BG241" s="341"/>
      <c r="BH241" s="341"/>
      <c r="BI241" s="341"/>
      <c r="BJ241" s="341"/>
      <c r="BK241" s="341"/>
      <c r="BL241" s="341"/>
      <c r="BM241" s="341"/>
      <c r="BN241" s="341"/>
      <c r="BO241" s="341"/>
      <c r="BP241" s="341"/>
      <c r="BQ241" s="341"/>
      <c r="BR241" s="341"/>
      <c r="BS241" s="341"/>
      <c r="BT241" s="341"/>
      <c r="BU241" s="341"/>
      <c r="BV241" s="341"/>
      <c r="BW241" s="341"/>
      <c r="BX241" s="341"/>
      <c r="BY241" s="341"/>
      <c r="BZ241" s="341"/>
      <c r="CA241" s="341"/>
      <c r="CB241" s="341"/>
      <c r="CC241" s="341"/>
      <c r="CD241" s="341"/>
      <c r="CE241" s="341"/>
      <c r="CF241" s="341"/>
      <c r="CG241" s="341"/>
      <c r="CH241" s="341"/>
      <c r="CI241" s="341"/>
      <c r="CJ241" s="341"/>
      <c r="CK241" s="341"/>
      <c r="CL241" s="341"/>
      <c r="CM241" s="341"/>
      <c r="CN241" s="341"/>
      <c r="CO241" s="341"/>
      <c r="CP241" s="341"/>
      <c r="CQ241" s="341"/>
      <c r="CR241" s="341"/>
      <c r="CS241" s="341"/>
      <c r="CT241" s="341"/>
      <c r="CU241" s="341"/>
      <c r="CV241" s="341"/>
      <c r="CW241" s="341"/>
      <c r="CX241" s="341"/>
      <c r="CY241" s="341"/>
      <c r="CZ241" s="341"/>
      <c r="DA241" s="341"/>
      <c r="DB241" s="341"/>
      <c r="DC241" s="341"/>
      <c r="DD241" s="341"/>
      <c r="DE241" s="341"/>
      <c r="DF241" s="341"/>
      <c r="DG241" s="341"/>
      <c r="DH241" s="341"/>
      <c r="DI241" s="341"/>
      <c r="DJ241" s="341"/>
      <c r="DK241" s="341"/>
      <c r="DL241" s="341"/>
      <c r="DM241" s="341"/>
      <c r="DN241" s="341"/>
      <c r="DO241" s="341"/>
      <c r="DP241" s="341"/>
      <c r="DQ241" s="341"/>
      <c r="DR241" s="341"/>
      <c r="DS241" s="341"/>
      <c r="DT241" s="341"/>
      <c r="DU241" s="341"/>
      <c r="DV241" s="341"/>
      <c r="DW241" s="341"/>
      <c r="DX241" s="341"/>
      <c r="DY241" s="341"/>
      <c r="DZ241" s="341"/>
      <c r="EA241" s="341"/>
      <c r="EB241" s="341"/>
      <c r="EC241" s="341"/>
      <c r="ED241" s="341"/>
      <c r="EE241" s="341"/>
      <c r="EF241" s="341"/>
      <c r="EG241" s="341"/>
      <c r="EH241" s="341"/>
      <c r="EI241" s="341"/>
      <c r="EJ241" s="341"/>
      <c r="EK241" s="341"/>
      <c r="EL241" s="341"/>
      <c r="EM241" s="341"/>
      <c r="EN241" s="341"/>
      <c r="EO241" s="341"/>
      <c r="EP241" s="341"/>
      <c r="EQ241" s="341"/>
      <c r="ER241" s="341"/>
      <c r="ES241" s="341"/>
      <c r="ET241" s="341"/>
      <c r="EU241" s="341"/>
      <c r="EV241" s="341"/>
      <c r="EW241" s="341"/>
    </row>
    <row r="242" spans="1:153" s="366" customFormat="1" ht="12.75" hidden="1">
      <c r="A242" s="376"/>
      <c r="B242" s="377"/>
      <c r="C242" s="360"/>
      <c r="D242" s="375"/>
      <c r="F242" s="347"/>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347"/>
      <c r="AC242" s="341"/>
      <c r="AD242" s="341"/>
      <c r="AE242" s="341"/>
      <c r="AF242" s="341"/>
      <c r="AG242" s="341"/>
      <c r="AH242" s="341"/>
      <c r="AI242" s="341"/>
      <c r="AJ242" s="341"/>
      <c r="AK242" s="341"/>
      <c r="AL242" s="341"/>
      <c r="AM242" s="341"/>
      <c r="AN242" s="341"/>
      <c r="AO242" s="341"/>
      <c r="AP242" s="341"/>
      <c r="AQ242" s="341"/>
      <c r="AR242" s="341"/>
      <c r="AS242" s="341"/>
      <c r="AT242" s="341"/>
      <c r="AU242" s="341"/>
      <c r="AV242" s="341"/>
      <c r="AW242" s="341"/>
      <c r="AX242" s="341"/>
      <c r="AY242" s="341"/>
      <c r="AZ242" s="341"/>
      <c r="BA242" s="341"/>
      <c r="BB242" s="341"/>
      <c r="BC242" s="341"/>
      <c r="BD242" s="341"/>
      <c r="BE242" s="341"/>
      <c r="BF242" s="341"/>
      <c r="BG242" s="341"/>
      <c r="BH242" s="341"/>
      <c r="BI242" s="341"/>
      <c r="BJ242" s="341"/>
      <c r="BK242" s="341"/>
      <c r="BL242" s="341"/>
      <c r="BM242" s="341"/>
      <c r="BN242" s="341"/>
      <c r="BO242" s="341"/>
      <c r="BP242" s="341"/>
      <c r="BQ242" s="341"/>
      <c r="BR242" s="341"/>
      <c r="BS242" s="341"/>
      <c r="BT242" s="341"/>
      <c r="BU242" s="341"/>
      <c r="BV242" s="341"/>
      <c r="BW242" s="341"/>
      <c r="BX242" s="341"/>
      <c r="BY242" s="341"/>
      <c r="BZ242" s="341"/>
      <c r="CA242" s="341"/>
      <c r="CB242" s="341"/>
      <c r="CC242" s="341"/>
      <c r="CD242" s="341"/>
      <c r="CE242" s="341"/>
      <c r="CF242" s="341"/>
      <c r="CG242" s="341"/>
      <c r="CH242" s="341"/>
      <c r="CI242" s="341"/>
      <c r="CJ242" s="341"/>
      <c r="CK242" s="341"/>
      <c r="CL242" s="341"/>
      <c r="CM242" s="341"/>
      <c r="CN242" s="341"/>
      <c r="CO242" s="341"/>
      <c r="CP242" s="341"/>
      <c r="CQ242" s="341"/>
      <c r="CR242" s="341"/>
      <c r="CS242" s="341"/>
      <c r="CT242" s="341"/>
      <c r="CU242" s="341"/>
      <c r="CV242" s="341"/>
      <c r="CW242" s="341"/>
      <c r="CX242" s="341"/>
      <c r="CY242" s="341"/>
      <c r="CZ242" s="341"/>
      <c r="DA242" s="341"/>
      <c r="DB242" s="341"/>
      <c r="DC242" s="341"/>
      <c r="DD242" s="341"/>
      <c r="DE242" s="341"/>
      <c r="DF242" s="341"/>
      <c r="DG242" s="341"/>
      <c r="DH242" s="341"/>
      <c r="DI242" s="341"/>
      <c r="DJ242" s="341"/>
      <c r="DK242" s="341"/>
      <c r="DL242" s="341"/>
      <c r="DM242" s="341"/>
      <c r="DN242" s="341"/>
      <c r="DO242" s="341"/>
      <c r="DP242" s="341"/>
      <c r="DQ242" s="341"/>
      <c r="DR242" s="341"/>
      <c r="DS242" s="341"/>
      <c r="DT242" s="341"/>
      <c r="DU242" s="341"/>
      <c r="DV242" s="341"/>
      <c r="DW242" s="341"/>
      <c r="DX242" s="341"/>
      <c r="DY242" s="341"/>
      <c r="DZ242" s="341"/>
      <c r="EA242" s="341"/>
      <c r="EB242" s="341"/>
      <c r="EC242" s="341"/>
      <c r="ED242" s="341"/>
      <c r="EE242" s="341"/>
      <c r="EF242" s="341"/>
      <c r="EG242" s="341"/>
      <c r="EH242" s="341"/>
      <c r="EI242" s="341"/>
      <c r="EJ242" s="341"/>
      <c r="EK242" s="341"/>
      <c r="EL242" s="341"/>
      <c r="EM242" s="341"/>
      <c r="EN242" s="341"/>
      <c r="EO242" s="341"/>
      <c r="EP242" s="341"/>
      <c r="EQ242" s="341"/>
      <c r="ER242" s="341"/>
      <c r="ES242" s="341"/>
      <c r="ET242" s="341"/>
      <c r="EU242" s="341"/>
      <c r="EV242" s="341"/>
      <c r="EW242" s="341"/>
    </row>
    <row r="243" spans="1:153" s="366" customFormat="1" ht="12.75" hidden="1">
      <c r="A243" s="376"/>
      <c r="B243" s="377"/>
      <c r="C243" s="360"/>
      <c r="D243" s="375"/>
      <c r="F243" s="347"/>
      <c r="G243" s="347"/>
      <c r="H243" s="347"/>
      <c r="I243" s="347"/>
      <c r="J243" s="347"/>
      <c r="K243" s="347"/>
      <c r="L243" s="347"/>
      <c r="M243" s="347"/>
      <c r="N243" s="347"/>
      <c r="O243" s="347"/>
      <c r="P243" s="347"/>
      <c r="Q243" s="347"/>
      <c r="R243" s="347"/>
      <c r="S243" s="347"/>
      <c r="T243" s="347"/>
      <c r="U243" s="347"/>
      <c r="V243" s="347"/>
      <c r="W243" s="347"/>
      <c r="X243" s="347"/>
      <c r="Y243" s="347"/>
      <c r="Z243" s="347"/>
      <c r="AA243" s="347"/>
      <c r="AB243" s="347"/>
      <c r="AC243" s="341"/>
      <c r="AD243" s="341"/>
      <c r="AE243" s="341"/>
      <c r="AF243" s="341"/>
      <c r="AG243" s="341"/>
      <c r="AH243" s="341"/>
      <c r="AI243" s="341"/>
      <c r="AJ243" s="341"/>
      <c r="AK243" s="341"/>
      <c r="AL243" s="341"/>
      <c r="AM243" s="341"/>
      <c r="AN243" s="341"/>
      <c r="AO243" s="341"/>
      <c r="AP243" s="341"/>
      <c r="AQ243" s="341"/>
      <c r="AR243" s="341"/>
      <c r="AS243" s="341"/>
      <c r="AT243" s="341"/>
      <c r="AU243" s="341"/>
      <c r="AV243" s="341"/>
      <c r="AW243" s="341"/>
      <c r="AX243" s="341"/>
      <c r="AY243" s="341"/>
      <c r="AZ243" s="341"/>
      <c r="BA243" s="341"/>
      <c r="BB243" s="341"/>
      <c r="BC243" s="341"/>
      <c r="BD243" s="341"/>
      <c r="BE243" s="341"/>
      <c r="BF243" s="341"/>
      <c r="BG243" s="341"/>
      <c r="BH243" s="341"/>
      <c r="BI243" s="341"/>
      <c r="BJ243" s="341"/>
      <c r="BK243" s="341"/>
      <c r="BL243" s="341"/>
      <c r="BM243" s="341"/>
      <c r="BN243" s="341"/>
      <c r="BO243" s="341"/>
      <c r="BP243" s="341"/>
      <c r="BQ243" s="341"/>
      <c r="BR243" s="341"/>
      <c r="BS243" s="341"/>
      <c r="BT243" s="341"/>
      <c r="BU243" s="341"/>
      <c r="BV243" s="341"/>
      <c r="BW243" s="341"/>
      <c r="BX243" s="341"/>
      <c r="BY243" s="341"/>
      <c r="BZ243" s="341"/>
      <c r="CA243" s="341"/>
      <c r="CB243" s="341"/>
      <c r="CC243" s="341"/>
      <c r="CD243" s="341"/>
      <c r="CE243" s="341"/>
      <c r="CF243" s="341"/>
      <c r="CG243" s="341"/>
      <c r="CH243" s="341"/>
      <c r="CI243" s="341"/>
      <c r="CJ243" s="341"/>
      <c r="CK243" s="341"/>
      <c r="CL243" s="341"/>
      <c r="CM243" s="341"/>
      <c r="CN243" s="341"/>
      <c r="CO243" s="341"/>
      <c r="CP243" s="341"/>
      <c r="CQ243" s="341"/>
      <c r="CR243" s="341"/>
      <c r="CS243" s="341"/>
      <c r="CT243" s="341"/>
      <c r="CU243" s="341"/>
      <c r="CV243" s="341"/>
      <c r="CW243" s="341"/>
      <c r="CX243" s="341"/>
      <c r="CY243" s="341"/>
      <c r="CZ243" s="341"/>
      <c r="DA243" s="341"/>
      <c r="DB243" s="341"/>
      <c r="DC243" s="341"/>
      <c r="DD243" s="341"/>
      <c r="DE243" s="341"/>
      <c r="DF243" s="341"/>
      <c r="DG243" s="341"/>
      <c r="DH243" s="341"/>
      <c r="DI243" s="341"/>
      <c r="DJ243" s="341"/>
      <c r="DK243" s="341"/>
      <c r="DL243" s="341"/>
      <c r="DM243" s="341"/>
      <c r="DN243" s="341"/>
      <c r="DO243" s="341"/>
      <c r="DP243" s="341"/>
      <c r="DQ243" s="341"/>
      <c r="DR243" s="341"/>
      <c r="DS243" s="341"/>
      <c r="DT243" s="341"/>
      <c r="DU243" s="341"/>
      <c r="DV243" s="341"/>
      <c r="DW243" s="341"/>
      <c r="DX243" s="341"/>
      <c r="DY243" s="341"/>
      <c r="DZ243" s="341"/>
      <c r="EA243" s="341"/>
      <c r="EB243" s="341"/>
      <c r="EC243" s="341"/>
      <c r="ED243" s="341"/>
      <c r="EE243" s="341"/>
      <c r="EF243" s="341"/>
      <c r="EG243" s="341"/>
      <c r="EH243" s="341"/>
      <c r="EI243" s="341"/>
      <c r="EJ243" s="341"/>
      <c r="EK243" s="341"/>
      <c r="EL243" s="341"/>
      <c r="EM243" s="341"/>
      <c r="EN243" s="341"/>
      <c r="EO243" s="341"/>
      <c r="EP243" s="341"/>
      <c r="EQ243" s="341"/>
      <c r="ER243" s="341"/>
      <c r="ES243" s="341"/>
      <c r="ET243" s="341"/>
      <c r="EU243" s="341"/>
      <c r="EV243" s="341"/>
      <c r="EW243" s="341"/>
    </row>
    <row r="244" spans="1:153" s="366" customFormat="1" ht="12.75" hidden="1">
      <c r="A244" s="376"/>
      <c r="B244" s="377"/>
      <c r="C244" s="360"/>
      <c r="D244" s="375"/>
      <c r="F244" s="347"/>
      <c r="G244" s="347"/>
      <c r="H244" s="347"/>
      <c r="I244" s="347"/>
      <c r="J244" s="347"/>
      <c r="K244" s="347"/>
      <c r="L244" s="347"/>
      <c r="M244" s="347"/>
      <c r="N244" s="347"/>
      <c r="O244" s="347"/>
      <c r="P244" s="347"/>
      <c r="Q244" s="347"/>
      <c r="R244" s="347"/>
      <c r="S244" s="347"/>
      <c r="T244" s="347"/>
      <c r="U244" s="347"/>
      <c r="V244" s="347"/>
      <c r="W244" s="347"/>
      <c r="X244" s="347"/>
      <c r="Y244" s="347"/>
      <c r="Z244" s="347"/>
      <c r="AA244" s="347"/>
      <c r="AB244" s="347"/>
      <c r="AC244" s="341"/>
      <c r="AD244" s="341"/>
      <c r="AE244" s="341"/>
      <c r="AF244" s="341"/>
      <c r="AG244" s="341"/>
      <c r="AH244" s="341"/>
      <c r="AI244" s="341"/>
      <c r="AJ244" s="341"/>
      <c r="AK244" s="341"/>
      <c r="AL244" s="341"/>
      <c r="AM244" s="341"/>
      <c r="AN244" s="341"/>
      <c r="AO244" s="341"/>
      <c r="AP244" s="341"/>
      <c r="AQ244" s="341"/>
      <c r="AR244" s="341"/>
      <c r="AS244" s="341"/>
      <c r="AT244" s="341"/>
      <c r="AU244" s="341"/>
      <c r="AV244" s="341"/>
      <c r="AW244" s="341"/>
      <c r="AX244" s="341"/>
      <c r="AY244" s="341"/>
      <c r="AZ244" s="341"/>
      <c r="BA244" s="341"/>
      <c r="BB244" s="341"/>
      <c r="BC244" s="341"/>
      <c r="BD244" s="341"/>
      <c r="BE244" s="341"/>
      <c r="BF244" s="341"/>
      <c r="BG244" s="341"/>
      <c r="BH244" s="341"/>
      <c r="BI244" s="341"/>
      <c r="BJ244" s="341"/>
      <c r="BK244" s="341"/>
      <c r="BL244" s="341"/>
      <c r="BM244" s="341"/>
      <c r="BN244" s="341"/>
      <c r="BO244" s="341"/>
      <c r="BP244" s="341"/>
      <c r="BQ244" s="341"/>
      <c r="BR244" s="341"/>
      <c r="BS244" s="341"/>
      <c r="BT244" s="341"/>
      <c r="BU244" s="341"/>
      <c r="BV244" s="341"/>
      <c r="BW244" s="341"/>
      <c r="BX244" s="341"/>
      <c r="BY244" s="341"/>
      <c r="BZ244" s="341"/>
      <c r="CA244" s="341"/>
      <c r="CB244" s="341"/>
      <c r="CC244" s="341"/>
      <c r="CD244" s="341"/>
      <c r="CE244" s="341"/>
      <c r="CF244" s="341"/>
      <c r="CG244" s="341"/>
      <c r="CH244" s="341"/>
      <c r="CI244" s="341"/>
      <c r="CJ244" s="341"/>
      <c r="CK244" s="341"/>
      <c r="CL244" s="341"/>
      <c r="CM244" s="341"/>
      <c r="CN244" s="341"/>
      <c r="CO244" s="341"/>
      <c r="CP244" s="341"/>
      <c r="CQ244" s="341"/>
      <c r="CR244" s="341"/>
      <c r="CS244" s="341"/>
      <c r="CT244" s="341"/>
      <c r="CU244" s="341"/>
      <c r="CV244" s="341"/>
      <c r="CW244" s="341"/>
      <c r="CX244" s="341"/>
      <c r="CY244" s="341"/>
      <c r="CZ244" s="341"/>
      <c r="DA244" s="341"/>
      <c r="DB244" s="341"/>
      <c r="DC244" s="341"/>
      <c r="DD244" s="341"/>
      <c r="DE244" s="341"/>
      <c r="DF244" s="341"/>
      <c r="DG244" s="341"/>
      <c r="DH244" s="341"/>
      <c r="DI244" s="341"/>
      <c r="DJ244" s="341"/>
      <c r="DK244" s="341"/>
      <c r="DL244" s="341"/>
      <c r="DM244" s="341"/>
      <c r="DN244" s="341"/>
      <c r="DO244" s="341"/>
      <c r="DP244" s="341"/>
      <c r="DQ244" s="341"/>
      <c r="DR244" s="341"/>
      <c r="DS244" s="341"/>
      <c r="DT244" s="341"/>
      <c r="DU244" s="341"/>
      <c r="DV244" s="341"/>
      <c r="DW244" s="341"/>
      <c r="DX244" s="341"/>
      <c r="DY244" s="341"/>
      <c r="DZ244" s="341"/>
      <c r="EA244" s="341"/>
      <c r="EB244" s="341"/>
      <c r="EC244" s="341"/>
      <c r="ED244" s="341"/>
      <c r="EE244" s="341"/>
      <c r="EF244" s="341"/>
      <c r="EG244" s="341"/>
      <c r="EH244" s="341"/>
      <c r="EI244" s="341"/>
      <c r="EJ244" s="341"/>
      <c r="EK244" s="341"/>
      <c r="EL244" s="341"/>
      <c r="EM244" s="341"/>
      <c r="EN244" s="341"/>
      <c r="EO244" s="341"/>
      <c r="EP244" s="341"/>
      <c r="EQ244" s="341"/>
      <c r="ER244" s="341"/>
      <c r="ES244" s="341"/>
      <c r="ET244" s="341"/>
      <c r="EU244" s="341"/>
      <c r="EV244" s="341"/>
      <c r="EW244" s="341"/>
    </row>
    <row r="245" spans="1:153" s="366" customFormat="1" ht="12.75" hidden="1">
      <c r="A245" s="376"/>
      <c r="B245" s="377"/>
      <c r="C245" s="360"/>
      <c r="D245" s="375"/>
      <c r="F245" s="347"/>
      <c r="G245" s="347"/>
      <c r="H245" s="347"/>
      <c r="I245" s="347"/>
      <c r="J245" s="347"/>
      <c r="K245" s="347"/>
      <c r="L245" s="347"/>
      <c r="M245" s="347"/>
      <c r="N245" s="347"/>
      <c r="O245" s="347"/>
      <c r="P245" s="347"/>
      <c r="Q245" s="347"/>
      <c r="R245" s="347"/>
      <c r="S245" s="347"/>
      <c r="T245" s="347"/>
      <c r="U245" s="347"/>
      <c r="V245" s="347"/>
      <c r="W245" s="347"/>
      <c r="X245" s="347"/>
      <c r="Y245" s="347"/>
      <c r="Z245" s="347"/>
      <c r="AA245" s="347"/>
      <c r="AB245" s="347"/>
      <c r="AC245" s="341"/>
      <c r="AD245" s="341"/>
      <c r="AE245" s="341"/>
      <c r="AF245" s="341"/>
      <c r="AG245" s="341"/>
      <c r="AH245" s="341"/>
      <c r="AI245" s="341"/>
      <c r="AJ245" s="341"/>
      <c r="AK245" s="341"/>
      <c r="AL245" s="341"/>
      <c r="AM245" s="341"/>
      <c r="AN245" s="341"/>
      <c r="AO245" s="341"/>
      <c r="AP245" s="341"/>
      <c r="AQ245" s="341"/>
      <c r="AR245" s="341"/>
      <c r="AS245" s="341"/>
      <c r="AT245" s="341"/>
      <c r="AU245" s="341"/>
      <c r="AV245" s="341"/>
      <c r="AW245" s="341"/>
      <c r="AX245" s="341"/>
      <c r="AY245" s="341"/>
      <c r="AZ245" s="341"/>
      <c r="BA245" s="341"/>
      <c r="BB245" s="341"/>
      <c r="BC245" s="341"/>
      <c r="BD245" s="341"/>
      <c r="BE245" s="341"/>
      <c r="BF245" s="341"/>
      <c r="BG245" s="341"/>
      <c r="BH245" s="341"/>
      <c r="BI245" s="341"/>
      <c r="BJ245" s="341"/>
      <c r="BK245" s="341"/>
      <c r="BL245" s="341"/>
      <c r="BM245" s="341"/>
      <c r="BN245" s="341"/>
      <c r="BO245" s="341"/>
      <c r="BP245" s="341"/>
      <c r="BQ245" s="341"/>
      <c r="BR245" s="341"/>
      <c r="BS245" s="341"/>
      <c r="BT245" s="341"/>
      <c r="BU245" s="341"/>
      <c r="BV245" s="341"/>
      <c r="BW245" s="341"/>
      <c r="BX245" s="341"/>
      <c r="BY245" s="341"/>
      <c r="BZ245" s="341"/>
      <c r="CA245" s="341"/>
      <c r="CB245" s="341"/>
      <c r="CC245" s="341"/>
      <c r="CD245" s="341"/>
      <c r="CE245" s="341"/>
      <c r="CF245" s="341"/>
      <c r="CG245" s="341"/>
      <c r="CH245" s="341"/>
      <c r="CI245" s="341"/>
      <c r="CJ245" s="341"/>
      <c r="CK245" s="341"/>
      <c r="CL245" s="341"/>
      <c r="CM245" s="341"/>
      <c r="CN245" s="341"/>
      <c r="CO245" s="341"/>
      <c r="CP245" s="341"/>
      <c r="CQ245" s="341"/>
      <c r="CR245" s="341"/>
      <c r="CS245" s="341"/>
      <c r="CT245" s="341"/>
      <c r="CU245" s="341"/>
      <c r="CV245" s="341"/>
      <c r="CW245" s="341"/>
      <c r="CX245" s="341"/>
      <c r="CY245" s="341"/>
      <c r="CZ245" s="341"/>
      <c r="DA245" s="341"/>
      <c r="DB245" s="341"/>
      <c r="DC245" s="341"/>
      <c r="DD245" s="341"/>
      <c r="DE245" s="341"/>
      <c r="DF245" s="341"/>
      <c r="DG245" s="341"/>
      <c r="DH245" s="341"/>
      <c r="DI245" s="341"/>
      <c r="DJ245" s="341"/>
      <c r="DK245" s="341"/>
      <c r="DL245" s="341"/>
      <c r="DM245" s="341"/>
      <c r="DN245" s="341"/>
      <c r="DO245" s="341"/>
      <c r="DP245" s="341"/>
      <c r="DQ245" s="341"/>
      <c r="DR245" s="341"/>
      <c r="DS245" s="341"/>
      <c r="DT245" s="341"/>
      <c r="DU245" s="341"/>
      <c r="DV245" s="341"/>
      <c r="DW245" s="341"/>
      <c r="DX245" s="341"/>
      <c r="DY245" s="341"/>
      <c r="DZ245" s="341"/>
      <c r="EA245" s="341"/>
      <c r="EB245" s="341"/>
      <c r="EC245" s="341"/>
      <c r="ED245" s="341"/>
      <c r="EE245" s="341"/>
      <c r="EF245" s="341"/>
      <c r="EG245" s="341"/>
      <c r="EH245" s="341"/>
      <c r="EI245" s="341"/>
      <c r="EJ245" s="341"/>
      <c r="EK245" s="341"/>
      <c r="EL245" s="341"/>
      <c r="EM245" s="341"/>
      <c r="EN245" s="341"/>
      <c r="EO245" s="341"/>
      <c r="EP245" s="341"/>
      <c r="EQ245" s="341"/>
      <c r="ER245" s="341"/>
      <c r="ES245" s="341"/>
      <c r="ET245" s="341"/>
      <c r="EU245" s="341"/>
      <c r="EV245" s="341"/>
      <c r="EW245" s="341"/>
    </row>
    <row r="246" spans="1:153" s="366" customFormat="1" ht="12.75" hidden="1">
      <c r="A246" s="376"/>
      <c r="B246" s="377"/>
      <c r="C246" s="360"/>
      <c r="D246" s="375"/>
      <c r="F246" s="347"/>
      <c r="G246" s="347"/>
      <c r="H246" s="347"/>
      <c r="I246" s="347"/>
      <c r="J246" s="347"/>
      <c r="K246" s="347"/>
      <c r="L246" s="347"/>
      <c r="M246" s="347"/>
      <c r="N246" s="347"/>
      <c r="O246" s="347"/>
      <c r="P246" s="347"/>
      <c r="Q246" s="347"/>
      <c r="R246" s="347"/>
      <c r="S246" s="347"/>
      <c r="T246" s="347"/>
      <c r="U246" s="347"/>
      <c r="V246" s="347"/>
      <c r="W246" s="347"/>
      <c r="X246" s="347"/>
      <c r="Y246" s="347"/>
      <c r="Z246" s="347"/>
      <c r="AA246" s="347"/>
      <c r="AB246" s="347"/>
      <c r="AC246" s="341"/>
      <c r="AD246" s="341"/>
      <c r="AE246" s="341"/>
      <c r="AF246" s="341"/>
      <c r="AG246" s="341"/>
      <c r="AH246" s="341"/>
      <c r="AI246" s="341"/>
      <c r="AJ246" s="341"/>
      <c r="AK246" s="341"/>
      <c r="AL246" s="341"/>
      <c r="AM246" s="341"/>
      <c r="AN246" s="341"/>
      <c r="AO246" s="341"/>
      <c r="AP246" s="341"/>
      <c r="AQ246" s="341"/>
      <c r="AR246" s="341"/>
      <c r="AS246" s="341"/>
      <c r="AT246" s="341"/>
      <c r="AU246" s="341"/>
      <c r="AV246" s="341"/>
      <c r="AW246" s="341"/>
      <c r="AX246" s="341"/>
      <c r="AY246" s="341"/>
      <c r="AZ246" s="341"/>
      <c r="BA246" s="341"/>
      <c r="BB246" s="341"/>
      <c r="BC246" s="341"/>
      <c r="BD246" s="341"/>
      <c r="BE246" s="341"/>
      <c r="BF246" s="341"/>
      <c r="BG246" s="341"/>
      <c r="BH246" s="341"/>
      <c r="BI246" s="341"/>
      <c r="BJ246" s="341"/>
      <c r="BK246" s="341"/>
      <c r="BL246" s="341"/>
      <c r="BM246" s="341"/>
      <c r="BN246" s="341"/>
      <c r="BO246" s="341"/>
      <c r="BP246" s="341"/>
      <c r="BQ246" s="341"/>
      <c r="BR246" s="341"/>
      <c r="BS246" s="341"/>
      <c r="BT246" s="341"/>
      <c r="BU246" s="341"/>
      <c r="BV246" s="341"/>
      <c r="BW246" s="341"/>
      <c r="BX246" s="341"/>
      <c r="BY246" s="341"/>
      <c r="BZ246" s="341"/>
      <c r="CA246" s="341"/>
      <c r="CB246" s="341"/>
      <c r="CC246" s="341"/>
      <c r="CD246" s="341"/>
      <c r="CE246" s="341"/>
      <c r="CF246" s="341"/>
      <c r="CG246" s="341"/>
      <c r="CH246" s="341"/>
      <c r="CI246" s="341"/>
      <c r="CJ246" s="341"/>
      <c r="CK246" s="341"/>
      <c r="CL246" s="341"/>
      <c r="CM246" s="341"/>
      <c r="CN246" s="341"/>
      <c r="CO246" s="341"/>
      <c r="CP246" s="341"/>
      <c r="CQ246" s="341"/>
      <c r="CR246" s="341"/>
      <c r="CS246" s="341"/>
      <c r="CT246" s="341"/>
      <c r="CU246" s="341"/>
      <c r="CV246" s="341"/>
      <c r="CW246" s="341"/>
      <c r="CX246" s="341"/>
      <c r="CY246" s="341"/>
      <c r="CZ246" s="341"/>
      <c r="DA246" s="341"/>
      <c r="DB246" s="341"/>
      <c r="DC246" s="341"/>
      <c r="DD246" s="341"/>
      <c r="DE246" s="341"/>
      <c r="DF246" s="341"/>
      <c r="DG246" s="341"/>
      <c r="DH246" s="341"/>
      <c r="DI246" s="341"/>
      <c r="DJ246" s="341"/>
      <c r="DK246" s="341"/>
      <c r="DL246" s="341"/>
      <c r="DM246" s="341"/>
      <c r="DN246" s="341"/>
      <c r="DO246" s="341"/>
      <c r="DP246" s="341"/>
      <c r="DQ246" s="341"/>
      <c r="DR246" s="341"/>
      <c r="DS246" s="341"/>
      <c r="DT246" s="341"/>
      <c r="DU246" s="341"/>
      <c r="DV246" s="341"/>
      <c r="DW246" s="341"/>
      <c r="DX246" s="341"/>
      <c r="DY246" s="341"/>
      <c r="DZ246" s="341"/>
      <c r="EA246" s="341"/>
      <c r="EB246" s="341"/>
      <c r="EC246" s="341"/>
      <c r="ED246" s="341"/>
      <c r="EE246" s="341"/>
      <c r="EF246" s="341"/>
      <c r="EG246" s="341"/>
      <c r="EH246" s="341"/>
      <c r="EI246" s="341"/>
      <c r="EJ246" s="341"/>
      <c r="EK246" s="341"/>
      <c r="EL246" s="341"/>
      <c r="EM246" s="341"/>
      <c r="EN246" s="341"/>
      <c r="EO246" s="341"/>
      <c r="EP246" s="341"/>
      <c r="EQ246" s="341"/>
      <c r="ER246" s="341"/>
      <c r="ES246" s="341"/>
      <c r="ET246" s="341"/>
      <c r="EU246" s="341"/>
      <c r="EV246" s="341"/>
      <c r="EW246" s="341"/>
    </row>
    <row r="247" spans="1:153" s="366" customFormat="1" ht="12.75" hidden="1">
      <c r="A247" s="376"/>
      <c r="B247" s="377"/>
      <c r="C247" s="360"/>
      <c r="D247" s="375"/>
      <c r="F247" s="347"/>
      <c r="G247" s="347"/>
      <c r="H247" s="347"/>
      <c r="I247" s="347"/>
      <c r="J247" s="347"/>
      <c r="K247" s="347"/>
      <c r="L247" s="347"/>
      <c r="M247" s="347"/>
      <c r="N247" s="347"/>
      <c r="O247" s="347"/>
      <c r="P247" s="347"/>
      <c r="Q247" s="347"/>
      <c r="R247" s="347"/>
      <c r="S247" s="347"/>
      <c r="T247" s="347"/>
      <c r="U247" s="347"/>
      <c r="V247" s="347"/>
      <c r="W247" s="347"/>
      <c r="X247" s="347"/>
      <c r="Y247" s="347"/>
      <c r="Z247" s="347"/>
      <c r="AA247" s="347"/>
      <c r="AB247" s="347"/>
      <c r="AC247" s="341"/>
      <c r="AD247" s="341"/>
      <c r="AE247" s="341"/>
      <c r="AF247" s="341"/>
      <c r="AG247" s="341"/>
      <c r="AH247" s="341"/>
      <c r="AI247" s="341"/>
      <c r="AJ247" s="341"/>
      <c r="AK247" s="341"/>
      <c r="AL247" s="341"/>
      <c r="AM247" s="341"/>
      <c r="AN247" s="341"/>
      <c r="AO247" s="341"/>
      <c r="AP247" s="341"/>
      <c r="AQ247" s="341"/>
      <c r="AR247" s="341"/>
      <c r="AS247" s="341"/>
      <c r="AT247" s="341"/>
      <c r="AU247" s="341"/>
      <c r="AV247" s="341"/>
      <c r="AW247" s="341"/>
      <c r="AX247" s="341"/>
      <c r="AY247" s="341"/>
      <c r="AZ247" s="341"/>
      <c r="BA247" s="341"/>
      <c r="BB247" s="341"/>
      <c r="BC247" s="341"/>
      <c r="BD247" s="341"/>
      <c r="BE247" s="341"/>
      <c r="BF247" s="341"/>
      <c r="BG247" s="341"/>
      <c r="BH247" s="341"/>
      <c r="BI247" s="341"/>
      <c r="BJ247" s="341"/>
      <c r="BK247" s="341"/>
      <c r="BL247" s="341"/>
      <c r="BM247" s="341"/>
      <c r="BN247" s="341"/>
      <c r="BO247" s="341"/>
      <c r="BP247" s="341"/>
      <c r="BQ247" s="341"/>
      <c r="BR247" s="341"/>
      <c r="BS247" s="341"/>
      <c r="BT247" s="341"/>
      <c r="BU247" s="341"/>
      <c r="BV247" s="341"/>
      <c r="BW247" s="341"/>
      <c r="BX247" s="341"/>
      <c r="BY247" s="341"/>
      <c r="BZ247" s="341"/>
      <c r="CA247" s="341"/>
      <c r="CB247" s="341"/>
      <c r="CC247" s="341"/>
      <c r="CD247" s="341"/>
      <c r="CE247" s="341"/>
      <c r="CF247" s="341"/>
      <c r="CG247" s="341"/>
      <c r="CH247" s="341"/>
      <c r="CI247" s="341"/>
      <c r="CJ247" s="341"/>
      <c r="CK247" s="341"/>
      <c r="CL247" s="341"/>
      <c r="CM247" s="341"/>
      <c r="CN247" s="341"/>
      <c r="CO247" s="341"/>
      <c r="CP247" s="341"/>
      <c r="CQ247" s="341"/>
      <c r="CR247" s="341"/>
      <c r="CS247" s="341"/>
      <c r="CT247" s="341"/>
      <c r="CU247" s="341"/>
      <c r="CV247" s="341"/>
      <c r="CW247" s="341"/>
      <c r="CX247" s="341"/>
      <c r="CY247" s="341"/>
      <c r="CZ247" s="341"/>
      <c r="DA247" s="341"/>
      <c r="DB247" s="341"/>
      <c r="DC247" s="341"/>
      <c r="DD247" s="341"/>
      <c r="DE247" s="341"/>
      <c r="DF247" s="341"/>
      <c r="DG247" s="341"/>
      <c r="DH247" s="341"/>
      <c r="DI247" s="341"/>
      <c r="DJ247" s="341"/>
      <c r="DK247" s="341"/>
      <c r="DL247" s="341"/>
      <c r="DM247" s="341"/>
      <c r="DN247" s="341"/>
      <c r="DO247" s="341"/>
      <c r="DP247" s="341"/>
      <c r="DQ247" s="341"/>
      <c r="DR247" s="341"/>
      <c r="DS247" s="341"/>
      <c r="DT247" s="341"/>
      <c r="DU247" s="341"/>
      <c r="DV247" s="341"/>
      <c r="DW247" s="341"/>
      <c r="DX247" s="341"/>
      <c r="DY247" s="341"/>
      <c r="DZ247" s="341"/>
      <c r="EA247" s="341"/>
      <c r="EB247" s="341"/>
      <c r="EC247" s="341"/>
      <c r="ED247" s="341"/>
      <c r="EE247" s="341"/>
      <c r="EF247" s="341"/>
      <c r="EG247" s="341"/>
      <c r="EH247" s="341"/>
      <c r="EI247" s="341"/>
      <c r="EJ247" s="341"/>
      <c r="EK247" s="341"/>
      <c r="EL247" s="341"/>
      <c r="EM247" s="341"/>
      <c r="EN247" s="341"/>
      <c r="EO247" s="341"/>
      <c r="EP247" s="341"/>
      <c r="EQ247" s="341"/>
      <c r="ER247" s="341"/>
      <c r="ES247" s="341"/>
      <c r="ET247" s="341"/>
      <c r="EU247" s="341"/>
      <c r="EV247" s="341"/>
      <c r="EW247" s="341"/>
    </row>
    <row r="248" spans="1:153" s="366" customFormat="1" ht="12.75" hidden="1">
      <c r="A248" s="376"/>
      <c r="B248" s="377"/>
      <c r="C248" s="360"/>
      <c r="D248" s="375"/>
      <c r="F248" s="347"/>
      <c r="G248" s="347"/>
      <c r="H248" s="347"/>
      <c r="I248" s="347"/>
      <c r="J248" s="347"/>
      <c r="K248" s="347"/>
      <c r="L248" s="347"/>
      <c r="M248" s="347"/>
      <c r="N248" s="347"/>
      <c r="O248" s="347"/>
      <c r="P248" s="347"/>
      <c r="Q248" s="347"/>
      <c r="R248" s="347"/>
      <c r="S248" s="347"/>
      <c r="T248" s="347"/>
      <c r="U248" s="347"/>
      <c r="V248" s="347"/>
      <c r="W248" s="347"/>
      <c r="X248" s="347"/>
      <c r="Y248" s="347"/>
      <c r="Z248" s="347"/>
      <c r="AA248" s="347"/>
      <c r="AB248" s="347"/>
      <c r="AC248" s="341"/>
      <c r="AD248" s="341"/>
      <c r="AE248" s="341"/>
      <c r="AF248" s="341"/>
      <c r="AG248" s="341"/>
      <c r="AH248" s="341"/>
      <c r="AI248" s="341"/>
      <c r="AJ248" s="341"/>
      <c r="AK248" s="341"/>
      <c r="AL248" s="341"/>
      <c r="AM248" s="341"/>
      <c r="AN248" s="341"/>
      <c r="AO248" s="341"/>
      <c r="AP248" s="341"/>
      <c r="AQ248" s="341"/>
      <c r="AR248" s="341"/>
      <c r="AS248" s="341"/>
      <c r="AT248" s="341"/>
      <c r="AU248" s="341"/>
      <c r="AV248" s="341"/>
      <c r="AW248" s="341"/>
      <c r="AX248" s="341"/>
      <c r="AY248" s="341"/>
      <c r="AZ248" s="341"/>
      <c r="BA248" s="341"/>
      <c r="BB248" s="341"/>
      <c r="BC248" s="341"/>
      <c r="BD248" s="341"/>
      <c r="BE248" s="341"/>
      <c r="BF248" s="341"/>
      <c r="BG248" s="341"/>
      <c r="BH248" s="341"/>
      <c r="BI248" s="341"/>
      <c r="BJ248" s="341"/>
      <c r="BK248" s="341"/>
      <c r="BL248" s="341"/>
      <c r="BM248" s="341"/>
      <c r="BN248" s="341"/>
      <c r="BO248" s="341"/>
      <c r="BP248" s="341"/>
      <c r="BQ248" s="341"/>
      <c r="BR248" s="341"/>
      <c r="BS248" s="341"/>
      <c r="BT248" s="341"/>
      <c r="BU248" s="341"/>
      <c r="BV248" s="341"/>
      <c r="BW248" s="341"/>
      <c r="BX248" s="341"/>
      <c r="BY248" s="341"/>
      <c r="BZ248" s="341"/>
      <c r="CA248" s="341"/>
      <c r="CB248" s="341"/>
      <c r="CC248" s="341"/>
      <c r="CD248" s="341"/>
      <c r="CE248" s="341"/>
      <c r="CF248" s="341"/>
      <c r="CG248" s="341"/>
      <c r="CH248" s="341"/>
      <c r="CI248" s="341"/>
      <c r="CJ248" s="341"/>
      <c r="CK248" s="341"/>
      <c r="CL248" s="341"/>
      <c r="CM248" s="341"/>
      <c r="CN248" s="341"/>
      <c r="CO248" s="341"/>
      <c r="CP248" s="341"/>
      <c r="CQ248" s="341"/>
      <c r="CR248" s="341"/>
      <c r="CS248" s="341"/>
      <c r="CT248" s="341"/>
      <c r="CU248" s="341"/>
      <c r="CV248" s="341"/>
      <c r="CW248" s="341"/>
      <c r="CX248" s="341"/>
      <c r="CY248" s="341"/>
      <c r="CZ248" s="341"/>
      <c r="DA248" s="341"/>
      <c r="DB248" s="341"/>
      <c r="DC248" s="341"/>
      <c r="DD248" s="341"/>
      <c r="DE248" s="341"/>
      <c r="DF248" s="341"/>
      <c r="DG248" s="341"/>
      <c r="DH248" s="341"/>
      <c r="DI248" s="341"/>
      <c r="DJ248" s="341"/>
      <c r="DK248" s="341"/>
      <c r="DL248" s="341"/>
      <c r="DM248" s="341"/>
      <c r="DN248" s="341"/>
      <c r="DO248" s="341"/>
      <c r="DP248" s="341"/>
      <c r="DQ248" s="341"/>
      <c r="DR248" s="341"/>
      <c r="DS248" s="341"/>
      <c r="DT248" s="341"/>
      <c r="DU248" s="341"/>
      <c r="DV248" s="341"/>
      <c r="DW248" s="341"/>
      <c r="DX248" s="341"/>
      <c r="DY248" s="341"/>
      <c r="DZ248" s="341"/>
      <c r="EA248" s="341"/>
      <c r="EB248" s="341"/>
      <c r="EC248" s="341"/>
      <c r="ED248" s="341"/>
      <c r="EE248" s="341"/>
      <c r="EF248" s="341"/>
      <c r="EG248" s="341"/>
      <c r="EH248" s="341"/>
      <c r="EI248" s="341"/>
      <c r="EJ248" s="341"/>
      <c r="EK248" s="341"/>
      <c r="EL248" s="341"/>
      <c r="EM248" s="341"/>
      <c r="EN248" s="341"/>
      <c r="EO248" s="341"/>
      <c r="EP248" s="341"/>
      <c r="EQ248" s="341"/>
      <c r="ER248" s="341"/>
      <c r="ES248" s="341"/>
      <c r="ET248" s="341"/>
      <c r="EU248" s="341"/>
      <c r="EV248" s="341"/>
      <c r="EW248" s="341"/>
    </row>
    <row r="249" spans="1:153" s="366" customFormat="1" ht="12.75" hidden="1">
      <c r="A249" s="376"/>
      <c r="B249" s="377"/>
      <c r="C249" s="360"/>
      <c r="D249" s="375"/>
      <c r="F249" s="347"/>
      <c r="G249" s="347"/>
      <c r="H249" s="347"/>
      <c r="I249" s="347"/>
      <c r="J249" s="347"/>
      <c r="K249" s="347"/>
      <c r="L249" s="347"/>
      <c r="M249" s="347"/>
      <c r="N249" s="347"/>
      <c r="O249" s="347"/>
      <c r="P249" s="347"/>
      <c r="Q249" s="347"/>
      <c r="R249" s="347"/>
      <c r="S249" s="347"/>
      <c r="T249" s="347"/>
      <c r="U249" s="347"/>
      <c r="V249" s="347"/>
      <c r="W249" s="347"/>
      <c r="X249" s="347"/>
      <c r="Y249" s="347"/>
      <c r="Z249" s="347"/>
      <c r="AA249" s="347"/>
      <c r="AB249" s="347"/>
      <c r="AC249" s="341"/>
      <c r="AD249" s="341"/>
      <c r="AE249" s="341"/>
      <c r="AF249" s="341"/>
      <c r="AG249" s="341"/>
      <c r="AH249" s="341"/>
      <c r="AI249" s="341"/>
      <c r="AJ249" s="341"/>
      <c r="AK249" s="341"/>
      <c r="AL249" s="341"/>
      <c r="AM249" s="341"/>
      <c r="AN249" s="341"/>
      <c r="AO249" s="341"/>
      <c r="AP249" s="341"/>
      <c r="AQ249" s="341"/>
      <c r="AR249" s="341"/>
      <c r="AS249" s="341"/>
      <c r="AT249" s="341"/>
      <c r="AU249" s="341"/>
      <c r="AV249" s="341"/>
      <c r="AW249" s="341"/>
      <c r="AX249" s="341"/>
      <c r="AY249" s="341"/>
      <c r="AZ249" s="341"/>
      <c r="BA249" s="341"/>
      <c r="BB249" s="341"/>
      <c r="BC249" s="341"/>
      <c r="BD249" s="341"/>
      <c r="BE249" s="341"/>
      <c r="BF249" s="341"/>
      <c r="BG249" s="341"/>
      <c r="BH249" s="341"/>
      <c r="BI249" s="341"/>
      <c r="BJ249" s="341"/>
      <c r="BK249" s="341"/>
      <c r="BL249" s="341"/>
      <c r="BM249" s="341"/>
      <c r="BN249" s="341"/>
      <c r="BO249" s="341"/>
      <c r="BP249" s="341"/>
      <c r="BQ249" s="341"/>
      <c r="BR249" s="341"/>
      <c r="BS249" s="341"/>
      <c r="BT249" s="341"/>
      <c r="BU249" s="341"/>
      <c r="BV249" s="341"/>
      <c r="BW249" s="341"/>
      <c r="BX249" s="341"/>
      <c r="BY249" s="341"/>
      <c r="BZ249" s="341"/>
      <c r="CA249" s="341"/>
      <c r="CB249" s="341"/>
      <c r="CC249" s="341"/>
      <c r="CD249" s="341"/>
      <c r="CE249" s="341"/>
      <c r="CF249" s="341"/>
      <c r="CG249" s="341"/>
      <c r="CH249" s="341"/>
      <c r="CI249" s="341"/>
      <c r="CJ249" s="341"/>
      <c r="CK249" s="341"/>
      <c r="CL249" s="341"/>
      <c r="CM249" s="341"/>
      <c r="CN249" s="341"/>
      <c r="CO249" s="341"/>
      <c r="CP249" s="341"/>
      <c r="CQ249" s="341"/>
      <c r="CR249" s="341"/>
      <c r="CS249" s="341"/>
      <c r="CT249" s="341"/>
      <c r="CU249" s="341"/>
      <c r="CV249" s="341"/>
      <c r="CW249" s="341"/>
      <c r="CX249" s="341"/>
      <c r="CY249" s="341"/>
      <c r="CZ249" s="341"/>
      <c r="DA249" s="341"/>
      <c r="DB249" s="341"/>
      <c r="DC249" s="341"/>
      <c r="DD249" s="341"/>
      <c r="DE249" s="341"/>
      <c r="DF249" s="341"/>
      <c r="DG249" s="341"/>
      <c r="DH249" s="341"/>
      <c r="DI249" s="341"/>
      <c r="DJ249" s="341"/>
      <c r="DK249" s="341"/>
      <c r="DL249" s="341"/>
      <c r="DM249" s="341"/>
      <c r="DN249" s="341"/>
      <c r="DO249" s="341"/>
      <c r="DP249" s="341"/>
      <c r="DQ249" s="341"/>
      <c r="DR249" s="341"/>
      <c r="DS249" s="341"/>
      <c r="DT249" s="341"/>
      <c r="DU249" s="341"/>
      <c r="DV249" s="341"/>
      <c r="DW249" s="341"/>
      <c r="DX249" s="341"/>
      <c r="DY249" s="341"/>
      <c r="DZ249" s="341"/>
      <c r="EA249" s="341"/>
      <c r="EB249" s="341"/>
      <c r="EC249" s="341"/>
      <c r="ED249" s="341"/>
      <c r="EE249" s="341"/>
      <c r="EF249" s="341"/>
      <c r="EG249" s="341"/>
      <c r="EH249" s="341"/>
      <c r="EI249" s="341"/>
      <c r="EJ249" s="341"/>
      <c r="EK249" s="341"/>
      <c r="EL249" s="341"/>
      <c r="EM249" s="341"/>
      <c r="EN249" s="341"/>
      <c r="EO249" s="341"/>
      <c r="EP249" s="341"/>
      <c r="EQ249" s="341"/>
      <c r="ER249" s="341"/>
      <c r="ES249" s="341"/>
      <c r="ET249" s="341"/>
      <c r="EU249" s="341"/>
      <c r="EV249" s="341"/>
      <c r="EW249" s="341"/>
    </row>
    <row r="250" spans="1:153" s="366" customFormat="1" ht="12.75" hidden="1">
      <c r="A250" s="376"/>
      <c r="B250" s="377"/>
      <c r="C250" s="360"/>
      <c r="D250" s="375"/>
      <c r="F250" s="347"/>
      <c r="G250" s="347"/>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c r="BF250" s="341"/>
      <c r="BG250" s="341"/>
      <c r="BH250" s="341"/>
      <c r="BI250" s="341"/>
      <c r="BJ250" s="341"/>
      <c r="BK250" s="341"/>
      <c r="BL250" s="341"/>
      <c r="BM250" s="341"/>
      <c r="BN250" s="341"/>
      <c r="BO250" s="341"/>
      <c r="BP250" s="341"/>
      <c r="BQ250" s="341"/>
      <c r="BR250" s="341"/>
      <c r="BS250" s="341"/>
      <c r="BT250" s="341"/>
      <c r="BU250" s="341"/>
      <c r="BV250" s="341"/>
      <c r="BW250" s="341"/>
      <c r="BX250" s="341"/>
      <c r="BY250" s="341"/>
      <c r="BZ250" s="341"/>
      <c r="CA250" s="341"/>
      <c r="CB250" s="341"/>
      <c r="CC250" s="341"/>
      <c r="CD250" s="341"/>
      <c r="CE250" s="341"/>
      <c r="CF250" s="341"/>
      <c r="CG250" s="341"/>
      <c r="CH250" s="341"/>
      <c r="CI250" s="341"/>
      <c r="CJ250" s="341"/>
      <c r="CK250" s="341"/>
      <c r="CL250" s="341"/>
      <c r="CM250" s="341"/>
      <c r="CN250" s="341"/>
      <c r="CO250" s="341"/>
      <c r="CP250" s="341"/>
      <c r="CQ250" s="341"/>
      <c r="CR250" s="341"/>
      <c r="CS250" s="341"/>
      <c r="CT250" s="341"/>
      <c r="CU250" s="341"/>
      <c r="CV250" s="341"/>
      <c r="CW250" s="341"/>
      <c r="CX250" s="341"/>
      <c r="CY250" s="341"/>
      <c r="CZ250" s="341"/>
      <c r="DA250" s="341"/>
      <c r="DB250" s="341"/>
      <c r="DC250" s="341"/>
      <c r="DD250" s="341"/>
      <c r="DE250" s="341"/>
      <c r="DF250" s="341"/>
      <c r="DG250" s="341"/>
      <c r="DH250" s="341"/>
      <c r="DI250" s="341"/>
      <c r="DJ250" s="341"/>
      <c r="DK250" s="341"/>
      <c r="DL250" s="341"/>
      <c r="DM250" s="341"/>
      <c r="DN250" s="341"/>
      <c r="DO250" s="341"/>
      <c r="DP250" s="341"/>
      <c r="DQ250" s="341"/>
      <c r="DR250" s="341"/>
      <c r="DS250" s="341"/>
      <c r="DT250" s="341"/>
      <c r="DU250" s="341"/>
      <c r="DV250" s="341"/>
      <c r="DW250" s="341"/>
      <c r="DX250" s="341"/>
      <c r="DY250" s="341"/>
      <c r="DZ250" s="341"/>
      <c r="EA250" s="341"/>
      <c r="EB250" s="341"/>
      <c r="EC250" s="341"/>
      <c r="ED250" s="341"/>
      <c r="EE250" s="341"/>
      <c r="EF250" s="341"/>
      <c r="EG250" s="341"/>
      <c r="EH250" s="341"/>
      <c r="EI250" s="341"/>
      <c r="EJ250" s="341"/>
      <c r="EK250" s="341"/>
      <c r="EL250" s="341"/>
      <c r="EM250" s="341"/>
      <c r="EN250" s="341"/>
      <c r="EO250" s="341"/>
      <c r="EP250" s="341"/>
      <c r="EQ250" s="341"/>
      <c r="ER250" s="341"/>
      <c r="ES250" s="341"/>
      <c r="ET250" s="341"/>
      <c r="EU250" s="341"/>
      <c r="EV250" s="341"/>
      <c r="EW250" s="341"/>
    </row>
    <row r="251" spans="1:153" s="366" customFormat="1" ht="12.75" hidden="1">
      <c r="A251" s="376"/>
      <c r="B251" s="377"/>
      <c r="C251" s="360"/>
      <c r="D251" s="375"/>
      <c r="F251" s="347"/>
      <c r="G251" s="347"/>
      <c r="H251" s="347"/>
      <c r="I251" s="347"/>
      <c r="J251" s="347"/>
      <c r="K251" s="347"/>
      <c r="L251" s="347"/>
      <c r="M251" s="347"/>
      <c r="N251" s="347"/>
      <c r="O251" s="347"/>
      <c r="P251" s="347"/>
      <c r="Q251" s="347"/>
      <c r="R251" s="347"/>
      <c r="S251" s="347"/>
      <c r="T251" s="347"/>
      <c r="U251" s="347"/>
      <c r="V251" s="347"/>
      <c r="W251" s="347"/>
      <c r="X251" s="347"/>
      <c r="Y251" s="347"/>
      <c r="Z251" s="347"/>
      <c r="AA251" s="347"/>
      <c r="AB251" s="347"/>
      <c r="AC251" s="341"/>
      <c r="AD251" s="341"/>
      <c r="AE251" s="341"/>
      <c r="AF251" s="341"/>
      <c r="AG251" s="341"/>
      <c r="AH251" s="341"/>
      <c r="AI251" s="341"/>
      <c r="AJ251" s="341"/>
      <c r="AK251" s="341"/>
      <c r="AL251" s="341"/>
      <c r="AM251" s="341"/>
      <c r="AN251" s="341"/>
      <c r="AO251" s="341"/>
      <c r="AP251" s="341"/>
      <c r="AQ251" s="341"/>
      <c r="AR251" s="341"/>
      <c r="AS251" s="341"/>
      <c r="AT251" s="341"/>
      <c r="AU251" s="341"/>
      <c r="AV251" s="341"/>
      <c r="AW251" s="341"/>
      <c r="AX251" s="341"/>
      <c r="AY251" s="341"/>
      <c r="AZ251" s="341"/>
      <c r="BA251" s="341"/>
      <c r="BB251" s="341"/>
      <c r="BC251" s="341"/>
      <c r="BD251" s="341"/>
      <c r="BE251" s="341"/>
      <c r="BF251" s="341"/>
      <c r="BG251" s="341"/>
      <c r="BH251" s="341"/>
      <c r="BI251" s="341"/>
      <c r="BJ251" s="341"/>
      <c r="BK251" s="341"/>
      <c r="BL251" s="341"/>
      <c r="BM251" s="341"/>
      <c r="BN251" s="341"/>
      <c r="BO251" s="341"/>
      <c r="BP251" s="341"/>
      <c r="BQ251" s="341"/>
      <c r="BR251" s="341"/>
      <c r="BS251" s="341"/>
      <c r="BT251" s="341"/>
      <c r="BU251" s="341"/>
      <c r="BV251" s="341"/>
      <c r="BW251" s="341"/>
      <c r="BX251" s="341"/>
      <c r="BY251" s="341"/>
      <c r="BZ251" s="341"/>
      <c r="CA251" s="341"/>
      <c r="CB251" s="341"/>
      <c r="CC251" s="341"/>
      <c r="CD251" s="341"/>
      <c r="CE251" s="341"/>
      <c r="CF251" s="341"/>
      <c r="CG251" s="341"/>
      <c r="CH251" s="341"/>
      <c r="CI251" s="341"/>
      <c r="CJ251" s="341"/>
      <c r="CK251" s="341"/>
      <c r="CL251" s="341"/>
      <c r="CM251" s="341"/>
      <c r="CN251" s="341"/>
      <c r="CO251" s="341"/>
      <c r="CP251" s="341"/>
      <c r="CQ251" s="341"/>
      <c r="CR251" s="341"/>
      <c r="CS251" s="341"/>
      <c r="CT251" s="341"/>
      <c r="CU251" s="341"/>
      <c r="CV251" s="341"/>
      <c r="CW251" s="341"/>
      <c r="CX251" s="341"/>
      <c r="CY251" s="341"/>
      <c r="CZ251" s="341"/>
      <c r="DA251" s="341"/>
      <c r="DB251" s="341"/>
      <c r="DC251" s="341"/>
      <c r="DD251" s="341"/>
      <c r="DE251" s="341"/>
      <c r="DF251" s="341"/>
      <c r="DG251" s="341"/>
      <c r="DH251" s="341"/>
      <c r="DI251" s="341"/>
      <c r="DJ251" s="341"/>
      <c r="DK251" s="341"/>
      <c r="DL251" s="341"/>
      <c r="DM251" s="341"/>
      <c r="DN251" s="341"/>
      <c r="DO251" s="341"/>
      <c r="DP251" s="341"/>
      <c r="DQ251" s="341"/>
      <c r="DR251" s="341"/>
      <c r="DS251" s="341"/>
      <c r="DT251" s="341"/>
      <c r="DU251" s="341"/>
      <c r="DV251" s="341"/>
      <c r="DW251" s="341"/>
      <c r="DX251" s="341"/>
      <c r="DY251" s="341"/>
      <c r="DZ251" s="341"/>
      <c r="EA251" s="341"/>
      <c r="EB251" s="341"/>
      <c r="EC251" s="341"/>
      <c r="ED251" s="341"/>
      <c r="EE251" s="341"/>
      <c r="EF251" s="341"/>
      <c r="EG251" s="341"/>
      <c r="EH251" s="341"/>
      <c r="EI251" s="341"/>
      <c r="EJ251" s="341"/>
      <c r="EK251" s="341"/>
      <c r="EL251" s="341"/>
      <c r="EM251" s="341"/>
      <c r="EN251" s="341"/>
      <c r="EO251" s="341"/>
      <c r="EP251" s="341"/>
      <c r="EQ251" s="341"/>
      <c r="ER251" s="341"/>
      <c r="ES251" s="341"/>
      <c r="ET251" s="341"/>
      <c r="EU251" s="341"/>
      <c r="EV251" s="341"/>
      <c r="EW251" s="341"/>
    </row>
    <row r="252" spans="1:153" s="366" customFormat="1" ht="12.75" hidden="1">
      <c r="A252" s="376"/>
      <c r="B252" s="377"/>
      <c r="C252" s="360"/>
      <c r="D252" s="375"/>
      <c r="F252" s="347"/>
      <c r="G252" s="347"/>
      <c r="H252" s="347"/>
      <c r="I252" s="347"/>
      <c r="J252" s="347"/>
      <c r="K252" s="347"/>
      <c r="L252" s="347"/>
      <c r="M252" s="347"/>
      <c r="N252" s="347"/>
      <c r="O252" s="347"/>
      <c r="P252" s="347"/>
      <c r="Q252" s="347"/>
      <c r="R252" s="347"/>
      <c r="S252" s="347"/>
      <c r="T252" s="347"/>
      <c r="U252" s="347"/>
      <c r="V252" s="347"/>
      <c r="W252" s="347"/>
      <c r="X252" s="347"/>
      <c r="Y252" s="347"/>
      <c r="Z252" s="347"/>
      <c r="AA252" s="347"/>
      <c r="AB252" s="347"/>
      <c r="AC252" s="341"/>
      <c r="AD252" s="341"/>
      <c r="AE252" s="341"/>
      <c r="AF252" s="341"/>
      <c r="AG252" s="341"/>
      <c r="AH252" s="341"/>
      <c r="AI252" s="341"/>
      <c r="AJ252" s="341"/>
      <c r="AK252" s="341"/>
      <c r="AL252" s="341"/>
      <c r="AM252" s="341"/>
      <c r="AN252" s="341"/>
      <c r="AO252" s="341"/>
      <c r="AP252" s="341"/>
      <c r="AQ252" s="341"/>
      <c r="AR252" s="341"/>
      <c r="AS252" s="341"/>
      <c r="AT252" s="341"/>
      <c r="AU252" s="341"/>
      <c r="AV252" s="341"/>
      <c r="AW252" s="341"/>
      <c r="AX252" s="341"/>
      <c r="AY252" s="341"/>
      <c r="AZ252" s="341"/>
      <c r="BA252" s="341"/>
      <c r="BB252" s="341"/>
      <c r="BC252" s="341"/>
      <c r="BD252" s="341"/>
      <c r="BE252" s="341"/>
      <c r="BF252" s="341"/>
      <c r="BG252" s="341"/>
      <c r="BH252" s="341"/>
      <c r="BI252" s="341"/>
      <c r="BJ252" s="341"/>
      <c r="BK252" s="341"/>
      <c r="BL252" s="341"/>
      <c r="BM252" s="341"/>
      <c r="BN252" s="341"/>
      <c r="BO252" s="341"/>
      <c r="BP252" s="341"/>
      <c r="BQ252" s="341"/>
      <c r="BR252" s="341"/>
      <c r="BS252" s="341"/>
      <c r="BT252" s="341"/>
      <c r="BU252" s="341"/>
      <c r="BV252" s="341"/>
      <c r="BW252" s="341"/>
      <c r="BX252" s="341"/>
      <c r="BY252" s="341"/>
      <c r="BZ252" s="341"/>
      <c r="CA252" s="341"/>
      <c r="CB252" s="341"/>
      <c r="CC252" s="341"/>
      <c r="CD252" s="341"/>
      <c r="CE252" s="341"/>
      <c r="CF252" s="341"/>
      <c r="CG252" s="341"/>
      <c r="CH252" s="341"/>
      <c r="CI252" s="341"/>
      <c r="CJ252" s="341"/>
      <c r="CK252" s="341"/>
      <c r="CL252" s="341"/>
      <c r="CM252" s="341"/>
      <c r="CN252" s="341"/>
      <c r="CO252" s="341"/>
      <c r="CP252" s="341"/>
      <c r="CQ252" s="341"/>
      <c r="CR252" s="341"/>
      <c r="CS252" s="341"/>
      <c r="CT252" s="341"/>
      <c r="CU252" s="341"/>
      <c r="CV252" s="341"/>
      <c r="CW252" s="341"/>
      <c r="CX252" s="341"/>
      <c r="CY252" s="341"/>
      <c r="CZ252" s="341"/>
      <c r="DA252" s="341"/>
      <c r="DB252" s="341"/>
      <c r="DC252" s="341"/>
      <c r="DD252" s="341"/>
      <c r="DE252" s="341"/>
      <c r="DF252" s="341"/>
      <c r="DG252" s="341"/>
      <c r="DH252" s="341"/>
      <c r="DI252" s="341"/>
      <c r="DJ252" s="341"/>
      <c r="DK252" s="341"/>
      <c r="DL252" s="341"/>
      <c r="DM252" s="341"/>
      <c r="DN252" s="341"/>
      <c r="DO252" s="341"/>
      <c r="DP252" s="341"/>
      <c r="DQ252" s="341"/>
      <c r="DR252" s="341"/>
      <c r="DS252" s="341"/>
      <c r="DT252" s="341"/>
      <c r="DU252" s="341"/>
      <c r="DV252" s="341"/>
      <c r="DW252" s="341"/>
      <c r="DX252" s="341"/>
      <c r="DY252" s="341"/>
      <c r="DZ252" s="341"/>
      <c r="EA252" s="341"/>
      <c r="EB252" s="341"/>
      <c r="EC252" s="341"/>
      <c r="ED252" s="341"/>
      <c r="EE252" s="341"/>
      <c r="EF252" s="341"/>
      <c r="EG252" s="341"/>
      <c r="EH252" s="341"/>
      <c r="EI252" s="341"/>
      <c r="EJ252" s="341"/>
      <c r="EK252" s="341"/>
      <c r="EL252" s="341"/>
      <c r="EM252" s="341"/>
      <c r="EN252" s="341"/>
      <c r="EO252" s="341"/>
      <c r="EP252" s="341"/>
      <c r="EQ252" s="341"/>
      <c r="ER252" s="341"/>
      <c r="ES252" s="341"/>
      <c r="ET252" s="341"/>
      <c r="EU252" s="341"/>
      <c r="EV252" s="341"/>
      <c r="EW252" s="341"/>
    </row>
    <row r="253" spans="1:153" s="366" customFormat="1" ht="12.75" hidden="1">
      <c r="A253" s="376"/>
      <c r="B253" s="377"/>
      <c r="C253" s="360"/>
      <c r="D253" s="375"/>
      <c r="F253" s="347"/>
      <c r="G253" s="347"/>
      <c r="H253" s="347"/>
      <c r="I253" s="347"/>
      <c r="J253" s="347"/>
      <c r="K253" s="347"/>
      <c r="L253" s="347"/>
      <c r="M253" s="347"/>
      <c r="N253" s="347"/>
      <c r="O253" s="347"/>
      <c r="P253" s="347"/>
      <c r="Q253" s="347"/>
      <c r="R253" s="347"/>
      <c r="S253" s="347"/>
      <c r="T253" s="347"/>
      <c r="U253" s="347"/>
      <c r="V253" s="347"/>
      <c r="W253" s="347"/>
      <c r="X253" s="347"/>
      <c r="Y253" s="347"/>
      <c r="Z253" s="347"/>
      <c r="AA253" s="347"/>
      <c r="AB253" s="347"/>
      <c r="AC253" s="341"/>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1"/>
      <c r="AY253" s="341"/>
      <c r="AZ253" s="341"/>
      <c r="BA253" s="341"/>
      <c r="BB253" s="341"/>
      <c r="BC253" s="341"/>
      <c r="BD253" s="341"/>
      <c r="BE253" s="341"/>
      <c r="BF253" s="341"/>
      <c r="BG253" s="341"/>
      <c r="BH253" s="341"/>
      <c r="BI253" s="341"/>
      <c r="BJ253" s="341"/>
      <c r="BK253" s="341"/>
      <c r="BL253" s="341"/>
      <c r="BM253" s="341"/>
      <c r="BN253" s="341"/>
      <c r="BO253" s="341"/>
      <c r="BP253" s="341"/>
      <c r="BQ253" s="341"/>
      <c r="BR253" s="341"/>
      <c r="BS253" s="341"/>
      <c r="BT253" s="341"/>
      <c r="BU253" s="341"/>
      <c r="BV253" s="341"/>
      <c r="BW253" s="341"/>
      <c r="BX253" s="341"/>
      <c r="BY253" s="341"/>
      <c r="BZ253" s="341"/>
      <c r="CA253" s="341"/>
      <c r="CB253" s="341"/>
      <c r="CC253" s="341"/>
      <c r="CD253" s="341"/>
      <c r="CE253" s="341"/>
      <c r="CF253" s="341"/>
      <c r="CG253" s="341"/>
      <c r="CH253" s="341"/>
      <c r="CI253" s="341"/>
      <c r="CJ253" s="341"/>
      <c r="CK253" s="341"/>
      <c r="CL253" s="341"/>
      <c r="CM253" s="341"/>
      <c r="CN253" s="341"/>
      <c r="CO253" s="341"/>
      <c r="CP253" s="341"/>
      <c r="CQ253" s="341"/>
      <c r="CR253" s="341"/>
      <c r="CS253" s="341"/>
      <c r="CT253" s="341"/>
      <c r="CU253" s="341"/>
      <c r="CV253" s="341"/>
      <c r="CW253" s="341"/>
      <c r="CX253" s="341"/>
      <c r="CY253" s="341"/>
      <c r="CZ253" s="341"/>
      <c r="DA253" s="341"/>
      <c r="DB253" s="341"/>
      <c r="DC253" s="341"/>
      <c r="DD253" s="341"/>
      <c r="DE253" s="341"/>
      <c r="DF253" s="341"/>
      <c r="DG253" s="341"/>
      <c r="DH253" s="341"/>
      <c r="DI253" s="341"/>
      <c r="DJ253" s="341"/>
      <c r="DK253" s="341"/>
      <c r="DL253" s="341"/>
      <c r="DM253" s="341"/>
      <c r="DN253" s="341"/>
      <c r="DO253" s="341"/>
      <c r="DP253" s="341"/>
      <c r="DQ253" s="341"/>
      <c r="DR253" s="341"/>
      <c r="DS253" s="341"/>
      <c r="DT253" s="341"/>
      <c r="DU253" s="341"/>
      <c r="DV253" s="341"/>
      <c r="DW253" s="341"/>
      <c r="DX253" s="341"/>
      <c r="DY253" s="341"/>
      <c r="DZ253" s="341"/>
      <c r="EA253" s="341"/>
      <c r="EB253" s="341"/>
      <c r="EC253" s="341"/>
      <c r="ED253" s="341"/>
      <c r="EE253" s="341"/>
      <c r="EF253" s="341"/>
      <c r="EG253" s="341"/>
      <c r="EH253" s="341"/>
      <c r="EI253" s="341"/>
      <c r="EJ253" s="341"/>
      <c r="EK253" s="341"/>
      <c r="EL253" s="341"/>
      <c r="EM253" s="341"/>
      <c r="EN253" s="341"/>
      <c r="EO253" s="341"/>
      <c r="EP253" s="341"/>
      <c r="EQ253" s="341"/>
      <c r="ER253" s="341"/>
      <c r="ES253" s="341"/>
      <c r="ET253" s="341"/>
      <c r="EU253" s="341"/>
      <c r="EV253" s="341"/>
      <c r="EW253" s="341"/>
    </row>
    <row r="254" spans="1:153" s="366" customFormat="1" ht="12.75" hidden="1">
      <c r="A254" s="376"/>
      <c r="B254" s="377"/>
      <c r="C254" s="360"/>
      <c r="D254" s="375"/>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1"/>
      <c r="AY254" s="341"/>
      <c r="AZ254" s="341"/>
      <c r="BA254" s="341"/>
      <c r="BB254" s="341"/>
      <c r="BC254" s="341"/>
      <c r="BD254" s="341"/>
      <c r="BE254" s="341"/>
      <c r="BF254" s="341"/>
      <c r="BG254" s="341"/>
      <c r="BH254" s="341"/>
      <c r="BI254" s="341"/>
      <c r="BJ254" s="341"/>
      <c r="BK254" s="341"/>
      <c r="BL254" s="341"/>
      <c r="BM254" s="341"/>
      <c r="BN254" s="341"/>
      <c r="BO254" s="341"/>
      <c r="BP254" s="341"/>
      <c r="BQ254" s="341"/>
      <c r="BR254" s="341"/>
      <c r="BS254" s="341"/>
      <c r="BT254" s="341"/>
      <c r="BU254" s="341"/>
      <c r="BV254" s="341"/>
      <c r="BW254" s="341"/>
      <c r="BX254" s="341"/>
      <c r="BY254" s="341"/>
      <c r="BZ254" s="341"/>
      <c r="CA254" s="341"/>
      <c r="CB254" s="341"/>
      <c r="CC254" s="341"/>
      <c r="CD254" s="341"/>
      <c r="CE254" s="341"/>
      <c r="CF254" s="341"/>
      <c r="CG254" s="341"/>
      <c r="CH254" s="341"/>
      <c r="CI254" s="341"/>
      <c r="CJ254" s="341"/>
      <c r="CK254" s="341"/>
      <c r="CL254" s="341"/>
      <c r="CM254" s="341"/>
      <c r="CN254" s="341"/>
      <c r="CO254" s="341"/>
      <c r="CP254" s="341"/>
      <c r="CQ254" s="341"/>
      <c r="CR254" s="341"/>
      <c r="CS254" s="341"/>
      <c r="CT254" s="341"/>
      <c r="CU254" s="341"/>
      <c r="CV254" s="341"/>
      <c r="CW254" s="341"/>
      <c r="CX254" s="341"/>
      <c r="CY254" s="341"/>
      <c r="CZ254" s="341"/>
      <c r="DA254" s="341"/>
      <c r="DB254" s="341"/>
      <c r="DC254" s="341"/>
      <c r="DD254" s="341"/>
      <c r="DE254" s="341"/>
      <c r="DF254" s="341"/>
      <c r="DG254" s="341"/>
      <c r="DH254" s="341"/>
      <c r="DI254" s="341"/>
      <c r="DJ254" s="341"/>
      <c r="DK254" s="341"/>
      <c r="DL254" s="341"/>
      <c r="DM254" s="341"/>
      <c r="DN254" s="341"/>
      <c r="DO254" s="341"/>
      <c r="DP254" s="341"/>
      <c r="DQ254" s="341"/>
      <c r="DR254" s="341"/>
      <c r="DS254" s="341"/>
      <c r="DT254" s="341"/>
      <c r="DU254" s="341"/>
      <c r="DV254" s="341"/>
      <c r="DW254" s="341"/>
      <c r="DX254" s="341"/>
      <c r="DY254" s="341"/>
      <c r="DZ254" s="341"/>
      <c r="EA254" s="341"/>
      <c r="EB254" s="341"/>
      <c r="EC254" s="341"/>
      <c r="ED254" s="341"/>
      <c r="EE254" s="341"/>
      <c r="EF254" s="341"/>
      <c r="EG254" s="341"/>
      <c r="EH254" s="341"/>
      <c r="EI254" s="341"/>
      <c r="EJ254" s="341"/>
      <c r="EK254" s="341"/>
      <c r="EL254" s="341"/>
      <c r="EM254" s="341"/>
      <c r="EN254" s="341"/>
      <c r="EO254" s="341"/>
      <c r="EP254" s="341"/>
      <c r="EQ254" s="341"/>
      <c r="ER254" s="341"/>
      <c r="ES254" s="341"/>
      <c r="ET254" s="341"/>
      <c r="EU254" s="341"/>
      <c r="EV254" s="341"/>
      <c r="EW254" s="341"/>
    </row>
    <row r="255" spans="1:153" s="366" customFormat="1" ht="12.75" hidden="1">
      <c r="A255" s="376"/>
      <c r="B255" s="377"/>
      <c r="C255" s="360"/>
      <c r="D255" s="375"/>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1"/>
      <c r="AY255" s="341"/>
      <c r="AZ255" s="341"/>
      <c r="BA255" s="341"/>
      <c r="BB255" s="341"/>
      <c r="BC255" s="341"/>
      <c r="BD255" s="341"/>
      <c r="BE255" s="341"/>
      <c r="BF255" s="341"/>
      <c r="BG255" s="341"/>
      <c r="BH255" s="341"/>
      <c r="BI255" s="341"/>
      <c r="BJ255" s="341"/>
      <c r="BK255" s="341"/>
      <c r="BL255" s="341"/>
      <c r="BM255" s="341"/>
      <c r="BN255" s="341"/>
      <c r="BO255" s="341"/>
      <c r="BP255" s="341"/>
      <c r="BQ255" s="341"/>
      <c r="BR255" s="341"/>
      <c r="BS255" s="341"/>
      <c r="BT255" s="341"/>
      <c r="BU255" s="341"/>
      <c r="BV255" s="341"/>
      <c r="BW255" s="341"/>
      <c r="BX255" s="341"/>
      <c r="BY255" s="341"/>
      <c r="BZ255" s="341"/>
      <c r="CA255" s="341"/>
      <c r="CB255" s="341"/>
      <c r="CC255" s="341"/>
      <c r="CD255" s="341"/>
      <c r="CE255" s="341"/>
      <c r="CF255" s="341"/>
      <c r="CG255" s="341"/>
      <c r="CH255" s="341"/>
      <c r="CI255" s="341"/>
      <c r="CJ255" s="341"/>
      <c r="CK255" s="341"/>
      <c r="CL255" s="341"/>
      <c r="CM255" s="341"/>
      <c r="CN255" s="341"/>
      <c r="CO255" s="341"/>
      <c r="CP255" s="341"/>
      <c r="CQ255" s="341"/>
      <c r="CR255" s="341"/>
      <c r="CS255" s="341"/>
      <c r="CT255" s="341"/>
      <c r="CU255" s="341"/>
      <c r="CV255" s="341"/>
      <c r="CW255" s="341"/>
      <c r="CX255" s="341"/>
      <c r="CY255" s="341"/>
      <c r="CZ255" s="341"/>
      <c r="DA255" s="341"/>
      <c r="DB255" s="341"/>
      <c r="DC255" s="341"/>
      <c r="DD255" s="341"/>
      <c r="DE255" s="341"/>
      <c r="DF255" s="341"/>
      <c r="DG255" s="341"/>
      <c r="DH255" s="341"/>
      <c r="DI255" s="341"/>
      <c r="DJ255" s="341"/>
      <c r="DK255" s="341"/>
      <c r="DL255" s="341"/>
      <c r="DM255" s="341"/>
      <c r="DN255" s="341"/>
      <c r="DO255" s="341"/>
      <c r="DP255" s="341"/>
      <c r="DQ255" s="341"/>
      <c r="DR255" s="341"/>
      <c r="DS255" s="341"/>
      <c r="DT255" s="341"/>
      <c r="DU255" s="341"/>
      <c r="DV255" s="341"/>
      <c r="DW255" s="341"/>
      <c r="DX255" s="341"/>
      <c r="DY255" s="341"/>
      <c r="DZ255" s="341"/>
      <c r="EA255" s="341"/>
      <c r="EB255" s="341"/>
      <c r="EC255" s="341"/>
      <c r="ED255" s="341"/>
      <c r="EE255" s="341"/>
      <c r="EF255" s="341"/>
      <c r="EG255" s="341"/>
      <c r="EH255" s="341"/>
      <c r="EI255" s="341"/>
      <c r="EJ255" s="341"/>
      <c r="EK255" s="341"/>
      <c r="EL255" s="341"/>
      <c r="EM255" s="341"/>
      <c r="EN255" s="341"/>
      <c r="EO255" s="341"/>
      <c r="EP255" s="341"/>
      <c r="EQ255" s="341"/>
      <c r="ER255" s="341"/>
      <c r="ES255" s="341"/>
      <c r="ET255" s="341"/>
      <c r="EU255" s="341"/>
      <c r="EV255" s="341"/>
      <c r="EW255" s="341"/>
    </row>
    <row r="256" spans="1:153" s="366" customFormat="1" ht="12.75" hidden="1">
      <c r="A256" s="376"/>
      <c r="B256" s="377"/>
      <c r="C256" s="360"/>
      <c r="D256" s="375"/>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1"/>
      <c r="AY256" s="341"/>
      <c r="AZ256" s="341"/>
      <c r="BA256" s="341"/>
      <c r="BB256" s="341"/>
      <c r="BC256" s="341"/>
      <c r="BD256" s="341"/>
      <c r="BE256" s="341"/>
      <c r="BF256" s="341"/>
      <c r="BG256" s="341"/>
      <c r="BH256" s="341"/>
      <c r="BI256" s="341"/>
      <c r="BJ256" s="341"/>
      <c r="BK256" s="341"/>
      <c r="BL256" s="341"/>
      <c r="BM256" s="341"/>
      <c r="BN256" s="341"/>
      <c r="BO256" s="341"/>
      <c r="BP256" s="341"/>
      <c r="BQ256" s="341"/>
      <c r="BR256" s="341"/>
      <c r="BS256" s="341"/>
      <c r="BT256" s="341"/>
      <c r="BU256" s="341"/>
      <c r="BV256" s="341"/>
      <c r="BW256" s="341"/>
      <c r="BX256" s="341"/>
      <c r="BY256" s="341"/>
      <c r="BZ256" s="341"/>
      <c r="CA256" s="341"/>
      <c r="CB256" s="341"/>
      <c r="CC256" s="341"/>
      <c r="CD256" s="341"/>
      <c r="CE256" s="341"/>
      <c r="CF256" s="341"/>
      <c r="CG256" s="341"/>
      <c r="CH256" s="341"/>
      <c r="CI256" s="341"/>
      <c r="CJ256" s="341"/>
      <c r="CK256" s="341"/>
      <c r="CL256" s="341"/>
      <c r="CM256" s="341"/>
      <c r="CN256" s="341"/>
      <c r="CO256" s="341"/>
      <c r="CP256" s="341"/>
      <c r="CQ256" s="341"/>
      <c r="CR256" s="341"/>
      <c r="CS256" s="341"/>
      <c r="CT256" s="341"/>
      <c r="CU256" s="341"/>
      <c r="CV256" s="341"/>
      <c r="CW256" s="341"/>
      <c r="CX256" s="341"/>
      <c r="CY256" s="341"/>
      <c r="CZ256" s="341"/>
      <c r="DA256" s="341"/>
      <c r="DB256" s="341"/>
      <c r="DC256" s="341"/>
      <c r="DD256" s="341"/>
      <c r="DE256" s="341"/>
      <c r="DF256" s="341"/>
      <c r="DG256" s="341"/>
      <c r="DH256" s="341"/>
      <c r="DI256" s="341"/>
      <c r="DJ256" s="341"/>
      <c r="DK256" s="341"/>
      <c r="DL256" s="341"/>
      <c r="DM256" s="341"/>
      <c r="DN256" s="341"/>
      <c r="DO256" s="341"/>
      <c r="DP256" s="341"/>
      <c r="DQ256" s="341"/>
      <c r="DR256" s="341"/>
      <c r="DS256" s="341"/>
      <c r="DT256" s="341"/>
      <c r="DU256" s="341"/>
      <c r="DV256" s="341"/>
      <c r="DW256" s="341"/>
      <c r="DX256" s="341"/>
      <c r="DY256" s="341"/>
      <c r="DZ256" s="341"/>
      <c r="EA256" s="341"/>
      <c r="EB256" s="341"/>
      <c r="EC256" s="341"/>
      <c r="ED256" s="341"/>
      <c r="EE256" s="341"/>
      <c r="EF256" s="341"/>
      <c r="EG256" s="341"/>
      <c r="EH256" s="341"/>
      <c r="EI256" s="341"/>
      <c r="EJ256" s="341"/>
      <c r="EK256" s="341"/>
      <c r="EL256" s="341"/>
      <c r="EM256" s="341"/>
      <c r="EN256" s="341"/>
      <c r="EO256" s="341"/>
      <c r="EP256" s="341"/>
      <c r="EQ256" s="341"/>
      <c r="ER256" s="341"/>
      <c r="ES256" s="341"/>
      <c r="ET256" s="341"/>
      <c r="EU256" s="341"/>
      <c r="EV256" s="341"/>
      <c r="EW256" s="341"/>
    </row>
    <row r="257" spans="1:153" s="366" customFormat="1" ht="12.75" hidden="1">
      <c r="A257" s="376"/>
      <c r="B257" s="377"/>
      <c r="C257" s="360"/>
      <c r="D257" s="375"/>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c r="CG257" s="341"/>
      <c r="CH257" s="341"/>
      <c r="CI257" s="341"/>
      <c r="CJ257" s="341"/>
      <c r="CK257" s="341"/>
      <c r="CL257" s="341"/>
      <c r="CM257" s="341"/>
      <c r="CN257" s="341"/>
      <c r="CO257" s="341"/>
      <c r="CP257" s="341"/>
      <c r="CQ257" s="341"/>
      <c r="CR257" s="341"/>
      <c r="CS257" s="341"/>
      <c r="CT257" s="341"/>
      <c r="CU257" s="341"/>
      <c r="CV257" s="341"/>
      <c r="CW257" s="341"/>
      <c r="CX257" s="341"/>
      <c r="CY257" s="341"/>
      <c r="CZ257" s="341"/>
      <c r="DA257" s="341"/>
      <c r="DB257" s="341"/>
      <c r="DC257" s="341"/>
      <c r="DD257" s="341"/>
      <c r="DE257" s="341"/>
      <c r="DF257" s="341"/>
      <c r="DG257" s="341"/>
      <c r="DH257" s="341"/>
      <c r="DI257" s="341"/>
      <c r="DJ257" s="341"/>
      <c r="DK257" s="341"/>
      <c r="DL257" s="341"/>
      <c r="DM257" s="341"/>
      <c r="DN257" s="341"/>
      <c r="DO257" s="341"/>
      <c r="DP257" s="341"/>
      <c r="DQ257" s="341"/>
      <c r="DR257" s="341"/>
      <c r="DS257" s="341"/>
      <c r="DT257" s="341"/>
      <c r="DU257" s="341"/>
      <c r="DV257" s="341"/>
      <c r="DW257" s="341"/>
      <c r="DX257" s="341"/>
      <c r="DY257" s="341"/>
      <c r="DZ257" s="341"/>
      <c r="EA257" s="341"/>
      <c r="EB257" s="341"/>
      <c r="EC257" s="341"/>
      <c r="ED257" s="341"/>
      <c r="EE257" s="341"/>
      <c r="EF257" s="341"/>
      <c r="EG257" s="341"/>
      <c r="EH257" s="341"/>
      <c r="EI257" s="341"/>
      <c r="EJ257" s="341"/>
      <c r="EK257" s="341"/>
      <c r="EL257" s="341"/>
      <c r="EM257" s="341"/>
      <c r="EN257" s="341"/>
      <c r="EO257" s="341"/>
      <c r="EP257" s="341"/>
      <c r="EQ257" s="341"/>
      <c r="ER257" s="341"/>
      <c r="ES257" s="341"/>
      <c r="ET257" s="341"/>
      <c r="EU257" s="341"/>
      <c r="EV257" s="341"/>
      <c r="EW257" s="341"/>
    </row>
    <row r="258" spans="1:153" s="366" customFormat="1" ht="12.75" hidden="1">
      <c r="A258" s="376"/>
      <c r="B258" s="377"/>
      <c r="C258" s="360"/>
      <c r="D258" s="375"/>
      <c r="F258" s="347"/>
      <c r="G258" s="347"/>
      <c r="H258" s="347"/>
      <c r="I258" s="347"/>
      <c r="J258" s="347"/>
      <c r="K258" s="347"/>
      <c r="L258" s="347"/>
      <c r="M258" s="347"/>
      <c r="N258" s="347"/>
      <c r="O258" s="347"/>
      <c r="P258" s="347"/>
      <c r="Q258" s="347"/>
      <c r="R258" s="347"/>
      <c r="S258" s="347"/>
      <c r="T258" s="347"/>
      <c r="U258" s="347"/>
      <c r="V258" s="347"/>
      <c r="W258" s="347"/>
      <c r="X258" s="347"/>
      <c r="Y258" s="347"/>
      <c r="Z258" s="347"/>
      <c r="AA258" s="347"/>
      <c r="AB258" s="347"/>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c r="CG258" s="341"/>
      <c r="CH258" s="341"/>
      <c r="CI258" s="341"/>
      <c r="CJ258" s="341"/>
      <c r="CK258" s="341"/>
      <c r="CL258" s="341"/>
      <c r="CM258" s="341"/>
      <c r="CN258" s="341"/>
      <c r="CO258" s="341"/>
      <c r="CP258" s="341"/>
      <c r="CQ258" s="341"/>
      <c r="CR258" s="341"/>
      <c r="CS258" s="341"/>
      <c r="CT258" s="341"/>
      <c r="CU258" s="341"/>
      <c r="CV258" s="341"/>
      <c r="CW258" s="341"/>
      <c r="CX258" s="341"/>
      <c r="CY258" s="341"/>
      <c r="CZ258" s="341"/>
      <c r="DA258" s="341"/>
      <c r="DB258" s="341"/>
      <c r="DC258" s="341"/>
      <c r="DD258" s="341"/>
      <c r="DE258" s="341"/>
      <c r="DF258" s="341"/>
      <c r="DG258" s="341"/>
      <c r="DH258" s="341"/>
      <c r="DI258" s="341"/>
      <c r="DJ258" s="341"/>
      <c r="DK258" s="341"/>
      <c r="DL258" s="341"/>
      <c r="DM258" s="341"/>
      <c r="DN258" s="341"/>
      <c r="DO258" s="341"/>
      <c r="DP258" s="341"/>
      <c r="DQ258" s="341"/>
      <c r="DR258" s="341"/>
      <c r="DS258" s="341"/>
      <c r="DT258" s="341"/>
      <c r="DU258" s="341"/>
      <c r="DV258" s="341"/>
      <c r="DW258" s="341"/>
      <c r="DX258" s="341"/>
      <c r="DY258" s="341"/>
      <c r="DZ258" s="341"/>
      <c r="EA258" s="341"/>
      <c r="EB258" s="341"/>
      <c r="EC258" s="341"/>
      <c r="ED258" s="341"/>
      <c r="EE258" s="341"/>
      <c r="EF258" s="341"/>
      <c r="EG258" s="341"/>
      <c r="EH258" s="341"/>
      <c r="EI258" s="341"/>
      <c r="EJ258" s="341"/>
      <c r="EK258" s="341"/>
      <c r="EL258" s="341"/>
      <c r="EM258" s="341"/>
      <c r="EN258" s="341"/>
      <c r="EO258" s="341"/>
      <c r="EP258" s="341"/>
      <c r="EQ258" s="341"/>
      <c r="ER258" s="341"/>
      <c r="ES258" s="341"/>
      <c r="ET258" s="341"/>
      <c r="EU258" s="341"/>
      <c r="EV258" s="341"/>
      <c r="EW258" s="341"/>
    </row>
    <row r="259" spans="1:153" s="366" customFormat="1" ht="12.75" hidden="1">
      <c r="A259" s="376"/>
      <c r="B259" s="377"/>
      <c r="C259" s="360"/>
      <c r="D259" s="375"/>
      <c r="F259" s="347"/>
      <c r="G259" s="347"/>
      <c r="H259" s="347"/>
      <c r="I259" s="347"/>
      <c r="J259" s="347"/>
      <c r="K259" s="347"/>
      <c r="L259" s="347"/>
      <c r="M259" s="347"/>
      <c r="N259" s="347"/>
      <c r="O259" s="347"/>
      <c r="P259" s="347"/>
      <c r="Q259" s="347"/>
      <c r="R259" s="347"/>
      <c r="S259" s="347"/>
      <c r="T259" s="347"/>
      <c r="U259" s="347"/>
      <c r="V259" s="347"/>
      <c r="W259" s="347"/>
      <c r="X259" s="347"/>
      <c r="Y259" s="347"/>
      <c r="Z259" s="347"/>
      <c r="AA259" s="347"/>
      <c r="AB259" s="347"/>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c r="CG259" s="341"/>
      <c r="CH259" s="341"/>
      <c r="CI259" s="341"/>
      <c r="CJ259" s="341"/>
      <c r="CK259" s="341"/>
      <c r="CL259" s="341"/>
      <c r="CM259" s="341"/>
      <c r="CN259" s="341"/>
      <c r="CO259" s="341"/>
      <c r="CP259" s="341"/>
      <c r="CQ259" s="341"/>
      <c r="CR259" s="341"/>
      <c r="CS259" s="341"/>
      <c r="CT259" s="341"/>
      <c r="CU259" s="341"/>
      <c r="CV259" s="341"/>
      <c r="CW259" s="341"/>
      <c r="CX259" s="341"/>
      <c r="CY259" s="341"/>
      <c r="CZ259" s="341"/>
      <c r="DA259" s="341"/>
      <c r="DB259" s="341"/>
      <c r="DC259" s="341"/>
      <c r="DD259" s="341"/>
      <c r="DE259" s="341"/>
      <c r="DF259" s="341"/>
      <c r="DG259" s="341"/>
      <c r="DH259" s="341"/>
      <c r="DI259" s="341"/>
      <c r="DJ259" s="341"/>
      <c r="DK259" s="341"/>
      <c r="DL259" s="341"/>
      <c r="DM259" s="341"/>
      <c r="DN259" s="341"/>
      <c r="DO259" s="341"/>
      <c r="DP259" s="341"/>
      <c r="DQ259" s="341"/>
      <c r="DR259" s="341"/>
      <c r="DS259" s="341"/>
      <c r="DT259" s="341"/>
      <c r="DU259" s="341"/>
      <c r="DV259" s="341"/>
      <c r="DW259" s="341"/>
      <c r="DX259" s="341"/>
      <c r="DY259" s="341"/>
      <c r="DZ259" s="341"/>
      <c r="EA259" s="341"/>
      <c r="EB259" s="341"/>
      <c r="EC259" s="341"/>
      <c r="ED259" s="341"/>
      <c r="EE259" s="341"/>
      <c r="EF259" s="341"/>
      <c r="EG259" s="341"/>
      <c r="EH259" s="341"/>
      <c r="EI259" s="341"/>
      <c r="EJ259" s="341"/>
      <c r="EK259" s="341"/>
      <c r="EL259" s="341"/>
      <c r="EM259" s="341"/>
      <c r="EN259" s="341"/>
      <c r="EO259" s="341"/>
      <c r="EP259" s="341"/>
      <c r="EQ259" s="341"/>
      <c r="ER259" s="341"/>
      <c r="ES259" s="341"/>
      <c r="ET259" s="341"/>
      <c r="EU259" s="341"/>
      <c r="EV259" s="341"/>
      <c r="EW259" s="341"/>
    </row>
    <row r="260" spans="1:153" s="366" customFormat="1" ht="12.75" hidden="1">
      <c r="A260" s="376"/>
      <c r="B260" s="377"/>
      <c r="C260" s="360"/>
      <c r="D260" s="375"/>
      <c r="F260" s="347"/>
      <c r="G260" s="347"/>
      <c r="H260" s="347"/>
      <c r="I260" s="347"/>
      <c r="J260" s="347"/>
      <c r="K260" s="347"/>
      <c r="L260" s="347"/>
      <c r="M260" s="347"/>
      <c r="N260" s="347"/>
      <c r="O260" s="347"/>
      <c r="P260" s="347"/>
      <c r="Q260" s="347"/>
      <c r="R260" s="347"/>
      <c r="S260" s="347"/>
      <c r="T260" s="347"/>
      <c r="U260" s="347"/>
      <c r="V260" s="347"/>
      <c r="W260" s="347"/>
      <c r="X260" s="347"/>
      <c r="Y260" s="347"/>
      <c r="Z260" s="347"/>
      <c r="AA260" s="347"/>
      <c r="AB260" s="347"/>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c r="CG260" s="341"/>
      <c r="CH260" s="341"/>
      <c r="CI260" s="341"/>
      <c r="CJ260" s="341"/>
      <c r="CK260" s="341"/>
      <c r="CL260" s="341"/>
      <c r="CM260" s="341"/>
      <c r="CN260" s="341"/>
      <c r="CO260" s="341"/>
      <c r="CP260" s="341"/>
      <c r="CQ260" s="341"/>
      <c r="CR260" s="341"/>
      <c r="CS260" s="341"/>
      <c r="CT260" s="341"/>
      <c r="CU260" s="341"/>
      <c r="CV260" s="341"/>
      <c r="CW260" s="341"/>
      <c r="CX260" s="341"/>
      <c r="CY260" s="341"/>
      <c r="CZ260" s="341"/>
      <c r="DA260" s="341"/>
      <c r="DB260" s="341"/>
      <c r="DC260" s="341"/>
      <c r="DD260" s="341"/>
      <c r="DE260" s="341"/>
      <c r="DF260" s="341"/>
      <c r="DG260" s="341"/>
      <c r="DH260" s="341"/>
      <c r="DI260" s="341"/>
      <c r="DJ260" s="341"/>
      <c r="DK260" s="341"/>
      <c r="DL260" s="341"/>
      <c r="DM260" s="341"/>
      <c r="DN260" s="341"/>
      <c r="DO260" s="341"/>
      <c r="DP260" s="341"/>
      <c r="DQ260" s="341"/>
      <c r="DR260" s="341"/>
      <c r="DS260" s="341"/>
      <c r="DT260" s="341"/>
      <c r="DU260" s="341"/>
      <c r="DV260" s="341"/>
      <c r="DW260" s="341"/>
      <c r="DX260" s="341"/>
      <c r="DY260" s="341"/>
      <c r="DZ260" s="341"/>
      <c r="EA260" s="341"/>
      <c r="EB260" s="341"/>
      <c r="EC260" s="341"/>
      <c r="ED260" s="341"/>
      <c r="EE260" s="341"/>
      <c r="EF260" s="341"/>
      <c r="EG260" s="341"/>
      <c r="EH260" s="341"/>
      <c r="EI260" s="341"/>
      <c r="EJ260" s="341"/>
      <c r="EK260" s="341"/>
      <c r="EL260" s="341"/>
      <c r="EM260" s="341"/>
      <c r="EN260" s="341"/>
      <c r="EO260" s="341"/>
      <c r="EP260" s="341"/>
      <c r="EQ260" s="341"/>
      <c r="ER260" s="341"/>
      <c r="ES260" s="341"/>
      <c r="ET260" s="341"/>
      <c r="EU260" s="341"/>
      <c r="EV260" s="341"/>
      <c r="EW260" s="341"/>
    </row>
    <row r="261" spans="3:6" s="376" customFormat="1" ht="12.75" hidden="1">
      <c r="C261" s="409"/>
      <c r="E261" s="366"/>
      <c r="F261" s="347"/>
    </row>
    <row r="262" s="376" customFormat="1" ht="12.75" hidden="1">
      <c r="C262" s="409"/>
    </row>
    <row r="263" s="376" customFormat="1" ht="12.75" hidden="1">
      <c r="C263" s="409"/>
    </row>
    <row r="264" s="376" customFormat="1" ht="12.75" hidden="1">
      <c r="C264" s="409"/>
    </row>
    <row r="265" s="376" customFormat="1" ht="12.75" hidden="1">
      <c r="C265" s="409"/>
    </row>
    <row r="266" s="376" customFormat="1" ht="12.75" hidden="1">
      <c r="C266" s="409"/>
    </row>
    <row r="267" s="376" customFormat="1" ht="12.75" hidden="1">
      <c r="C267" s="409"/>
    </row>
    <row r="268" s="376" customFormat="1" ht="12.75" hidden="1">
      <c r="C268" s="409"/>
    </row>
    <row r="269" s="376" customFormat="1" ht="12.75" hidden="1">
      <c r="C269" s="409"/>
    </row>
    <row r="270" s="376" customFormat="1" ht="12.75" hidden="1">
      <c r="C270" s="409"/>
    </row>
    <row r="271" s="376" customFormat="1" ht="12.75" hidden="1">
      <c r="C271" s="409"/>
    </row>
    <row r="272" s="376" customFormat="1" ht="12.75" hidden="1">
      <c r="C272" s="409"/>
    </row>
    <row r="273" s="376" customFormat="1" ht="12.75" hidden="1">
      <c r="C273" s="409"/>
    </row>
    <row r="274" s="376" customFormat="1" ht="12.75" hidden="1">
      <c r="C274" s="409"/>
    </row>
    <row r="275" s="376" customFormat="1" ht="12.75" hidden="1">
      <c r="C275" s="409"/>
    </row>
    <row r="276" s="376" customFormat="1" ht="12.75" hidden="1">
      <c r="C276" s="409"/>
    </row>
    <row r="277" s="376" customFormat="1" ht="12.75" hidden="1">
      <c r="C277" s="409"/>
    </row>
    <row r="278" s="376" customFormat="1" ht="12.75" hidden="1">
      <c r="C278" s="409"/>
    </row>
    <row r="279" s="376" customFormat="1" ht="12.75" hidden="1">
      <c r="C279" s="409"/>
    </row>
    <row r="280" s="376" customFormat="1" ht="12.75" hidden="1">
      <c r="C280" s="409"/>
    </row>
    <row r="281" s="376" customFormat="1" ht="12.75" hidden="1">
      <c r="C281" s="409"/>
    </row>
    <row r="282" s="376" customFormat="1" ht="12.75" hidden="1">
      <c r="C282" s="409"/>
    </row>
    <row r="283" s="376" customFormat="1" ht="12.75" hidden="1">
      <c r="C283" s="409"/>
    </row>
    <row r="284" s="376" customFormat="1" ht="12.75" hidden="1">
      <c r="C284" s="409"/>
    </row>
    <row r="285" s="376" customFormat="1" ht="12.75" hidden="1">
      <c r="C285" s="409"/>
    </row>
    <row r="286" s="376" customFormat="1" ht="12.75" hidden="1">
      <c r="C286" s="409"/>
    </row>
    <row r="287" s="376" customFormat="1" ht="12.75" hidden="1">
      <c r="C287" s="409"/>
    </row>
    <row r="288" s="376" customFormat="1" ht="12.75" hidden="1">
      <c r="C288" s="409"/>
    </row>
    <row r="289" s="376" customFormat="1" ht="12.75" hidden="1">
      <c r="C289" s="409"/>
    </row>
    <row r="290" s="376" customFormat="1" ht="12.75" hidden="1">
      <c r="C290" s="409"/>
    </row>
    <row r="291" s="376" customFormat="1" ht="12.75" hidden="1">
      <c r="C291" s="409"/>
    </row>
    <row r="292" s="376" customFormat="1" ht="12.75" hidden="1">
      <c r="C292" s="409"/>
    </row>
    <row r="293" s="376" customFormat="1" ht="12.75" hidden="1">
      <c r="C293" s="409"/>
    </row>
    <row r="294" s="376" customFormat="1" ht="12.75" hidden="1">
      <c r="C294" s="409"/>
    </row>
    <row r="295" s="376" customFormat="1" ht="12.75" hidden="1">
      <c r="C295" s="409"/>
    </row>
    <row r="296" s="376" customFormat="1" ht="12.75" hidden="1">
      <c r="C296" s="409"/>
    </row>
    <row r="297" s="376" customFormat="1" ht="12.75" hidden="1">
      <c r="C297" s="409"/>
    </row>
    <row r="298" s="376" customFormat="1" ht="12.75" hidden="1">
      <c r="C298" s="409"/>
    </row>
    <row r="299" s="376" customFormat="1" ht="12.75" hidden="1">
      <c r="C299" s="409"/>
    </row>
    <row r="300" s="376" customFormat="1" ht="12.75" hidden="1">
      <c r="C300" s="409"/>
    </row>
    <row r="301" s="376" customFormat="1" ht="12.75" hidden="1">
      <c r="C301" s="409"/>
    </row>
    <row r="302" s="376" customFormat="1" ht="12.75" hidden="1">
      <c r="C302" s="409"/>
    </row>
    <row r="303" s="376" customFormat="1" ht="12.75" hidden="1">
      <c r="C303" s="409"/>
    </row>
    <row r="304" s="376" customFormat="1" ht="12.75" hidden="1">
      <c r="C304" s="409"/>
    </row>
    <row r="305" s="376" customFormat="1" ht="12.75" hidden="1">
      <c r="C305" s="409"/>
    </row>
    <row r="306" s="376" customFormat="1" ht="12.75" hidden="1">
      <c r="C306" s="409"/>
    </row>
    <row r="307" s="376" customFormat="1" ht="12.75" hidden="1">
      <c r="C307" s="409"/>
    </row>
    <row r="308" s="376" customFormat="1" ht="12.75" hidden="1">
      <c r="C308" s="409"/>
    </row>
    <row r="309" s="376" customFormat="1" ht="12.75" hidden="1">
      <c r="C309" s="409"/>
    </row>
    <row r="310" s="376" customFormat="1" ht="12.75" hidden="1">
      <c r="C310" s="409"/>
    </row>
    <row r="311" s="376" customFormat="1" ht="12.75" hidden="1">
      <c r="C311" s="409"/>
    </row>
    <row r="312" s="376" customFormat="1" ht="12.75" hidden="1">
      <c r="C312" s="409"/>
    </row>
    <row r="313" s="376" customFormat="1" ht="12.75" hidden="1">
      <c r="C313" s="409"/>
    </row>
    <row r="314" s="376" customFormat="1" ht="12.75" hidden="1">
      <c r="C314" s="409"/>
    </row>
    <row r="315" s="376" customFormat="1" ht="12.75" hidden="1">
      <c r="C315" s="409"/>
    </row>
    <row r="316" s="376" customFormat="1" ht="12.75" hidden="1">
      <c r="C316" s="409"/>
    </row>
    <row r="317" s="376" customFormat="1" ht="12.75" hidden="1">
      <c r="C317" s="409"/>
    </row>
    <row r="318" s="376" customFormat="1" ht="12.75" hidden="1">
      <c r="C318" s="409"/>
    </row>
    <row r="319" s="376" customFormat="1" ht="12.75" hidden="1">
      <c r="C319" s="409"/>
    </row>
    <row r="320" s="376" customFormat="1" ht="12.75" hidden="1">
      <c r="C320" s="409"/>
    </row>
    <row r="321" s="376" customFormat="1" ht="12.75" hidden="1">
      <c r="C321" s="409"/>
    </row>
    <row r="322" s="376" customFormat="1" ht="12.75" hidden="1">
      <c r="C322" s="409"/>
    </row>
    <row r="323" s="376" customFormat="1" ht="12.75" hidden="1">
      <c r="C323" s="409"/>
    </row>
    <row r="324" s="376" customFormat="1" ht="12.75" hidden="1">
      <c r="C324" s="409"/>
    </row>
    <row r="325" s="376" customFormat="1" ht="12.75" hidden="1">
      <c r="C325" s="409"/>
    </row>
    <row r="326" s="376" customFormat="1" ht="12.75" hidden="1">
      <c r="C326" s="409"/>
    </row>
    <row r="327" s="376" customFormat="1" ht="12.75" hidden="1">
      <c r="C327" s="409"/>
    </row>
    <row r="328" s="376" customFormat="1" ht="12.75" hidden="1">
      <c r="C328" s="409"/>
    </row>
    <row r="329" s="376" customFormat="1" ht="12.75" hidden="1">
      <c r="C329" s="409"/>
    </row>
    <row r="330" s="376" customFormat="1" ht="12.75" hidden="1">
      <c r="C330" s="409"/>
    </row>
    <row r="331" s="376" customFormat="1" ht="12.75" hidden="1">
      <c r="C331" s="409"/>
    </row>
    <row r="332" s="376" customFormat="1" ht="12.75" hidden="1">
      <c r="C332" s="409"/>
    </row>
    <row r="333" s="376" customFormat="1" ht="12.75" hidden="1">
      <c r="C333" s="409"/>
    </row>
    <row r="334" s="376" customFormat="1" ht="12.75" hidden="1">
      <c r="C334" s="409"/>
    </row>
    <row r="335" s="376" customFormat="1" ht="12.75" hidden="1">
      <c r="C335" s="409"/>
    </row>
    <row r="336" s="376" customFormat="1" ht="12.75" hidden="1">
      <c r="C336" s="409"/>
    </row>
    <row r="337" s="376" customFormat="1" ht="12.75" hidden="1">
      <c r="C337" s="409"/>
    </row>
    <row r="338" s="376" customFormat="1" ht="12.75" hidden="1">
      <c r="C338" s="409"/>
    </row>
    <row r="339" s="376" customFormat="1" ht="12.75" hidden="1">
      <c r="C339" s="409"/>
    </row>
    <row r="340" s="376" customFormat="1" ht="12.75" hidden="1">
      <c r="C340" s="409"/>
    </row>
    <row r="341" s="376" customFormat="1" ht="12.75" hidden="1">
      <c r="C341" s="409"/>
    </row>
    <row r="342" s="376" customFormat="1" ht="12.75" hidden="1">
      <c r="C342" s="409"/>
    </row>
    <row r="343" s="376" customFormat="1" ht="12.75" hidden="1">
      <c r="C343" s="409"/>
    </row>
    <row r="344" s="376" customFormat="1" ht="12.75" hidden="1">
      <c r="C344" s="409"/>
    </row>
    <row r="345" s="376" customFormat="1" ht="12.75" hidden="1">
      <c r="C345" s="409"/>
    </row>
    <row r="346" s="376" customFormat="1" ht="12.75" hidden="1">
      <c r="C346" s="409"/>
    </row>
    <row r="347" s="376" customFormat="1" ht="12.75" hidden="1">
      <c r="C347" s="409"/>
    </row>
    <row r="348" s="376" customFormat="1" ht="12.75" hidden="1">
      <c r="C348" s="409"/>
    </row>
    <row r="349" s="376" customFormat="1" ht="12.75" hidden="1">
      <c r="C349" s="409"/>
    </row>
    <row r="350" s="376" customFormat="1" ht="12.75" hidden="1">
      <c r="C350" s="409"/>
    </row>
    <row r="351" s="376" customFormat="1" ht="12.75" hidden="1">
      <c r="C351" s="409"/>
    </row>
    <row r="352" s="376" customFormat="1" ht="12.75" hidden="1">
      <c r="C352" s="409"/>
    </row>
    <row r="353" s="376" customFormat="1" ht="12.75" hidden="1">
      <c r="C353" s="409"/>
    </row>
    <row r="354" s="376" customFormat="1" ht="12.75" hidden="1">
      <c r="C354" s="409"/>
    </row>
    <row r="355" s="376" customFormat="1" ht="12.75" hidden="1">
      <c r="C355" s="409"/>
    </row>
    <row r="356" s="376" customFormat="1" ht="12.75" hidden="1">
      <c r="C356" s="409"/>
    </row>
    <row r="357" s="376" customFormat="1" ht="12.75" hidden="1">
      <c r="C357" s="409"/>
    </row>
    <row r="358" s="376" customFormat="1" ht="12.75" hidden="1">
      <c r="C358" s="409"/>
    </row>
    <row r="359" s="376" customFormat="1" ht="12.75" hidden="1">
      <c r="C359" s="409"/>
    </row>
    <row r="360" s="376" customFormat="1" ht="12.75" hidden="1">
      <c r="C360" s="409"/>
    </row>
    <row r="361" s="376" customFormat="1" ht="12.75" hidden="1">
      <c r="C361" s="409"/>
    </row>
    <row r="362" s="376" customFormat="1" ht="12.75" hidden="1">
      <c r="C362" s="409"/>
    </row>
    <row r="363" s="376" customFormat="1" ht="12.75" hidden="1">
      <c r="C363" s="409"/>
    </row>
    <row r="364" s="376" customFormat="1" ht="12.75" hidden="1">
      <c r="C364" s="409"/>
    </row>
    <row r="365" s="376" customFormat="1" ht="12.75" hidden="1">
      <c r="C365" s="409"/>
    </row>
    <row r="366" s="376" customFormat="1" ht="12.75" hidden="1">
      <c r="C366" s="409"/>
    </row>
    <row r="367" s="376" customFormat="1" ht="12.75" hidden="1">
      <c r="C367" s="409"/>
    </row>
    <row r="368" s="376" customFormat="1" ht="12.75" hidden="1">
      <c r="C368" s="409"/>
    </row>
    <row r="369" s="376" customFormat="1" ht="12.75" hidden="1">
      <c r="C369" s="409"/>
    </row>
    <row r="370" s="376" customFormat="1" ht="12.75" hidden="1">
      <c r="C370" s="409"/>
    </row>
    <row r="371" s="376" customFormat="1" ht="12.75" hidden="1">
      <c r="C371" s="409"/>
    </row>
    <row r="372" s="376" customFormat="1" ht="12.75" hidden="1">
      <c r="C372" s="409"/>
    </row>
    <row r="373" s="376" customFormat="1" ht="12.75" hidden="1">
      <c r="C373" s="409"/>
    </row>
    <row r="374" s="376" customFormat="1" ht="12.75" hidden="1">
      <c r="C374" s="409"/>
    </row>
    <row r="375" s="376" customFormat="1" ht="12.75" hidden="1">
      <c r="C375" s="409"/>
    </row>
    <row r="376" s="376" customFormat="1" ht="12.75" hidden="1">
      <c r="C376" s="409"/>
    </row>
    <row r="377" s="376" customFormat="1" ht="12.75" hidden="1">
      <c r="C377" s="409"/>
    </row>
    <row r="378" s="376" customFormat="1" ht="12.75" hidden="1">
      <c r="C378" s="409"/>
    </row>
    <row r="379" s="376" customFormat="1" ht="12.75" hidden="1">
      <c r="C379" s="409"/>
    </row>
    <row r="380" s="376" customFormat="1" ht="12.75" hidden="1">
      <c r="C380" s="409"/>
    </row>
    <row r="381" s="376" customFormat="1" ht="12.75" hidden="1">
      <c r="C381" s="409"/>
    </row>
    <row r="382" s="376" customFormat="1" ht="12.75" hidden="1">
      <c r="C382" s="409"/>
    </row>
    <row r="383" s="376" customFormat="1" ht="12.75" hidden="1">
      <c r="C383" s="409"/>
    </row>
    <row r="384" s="376" customFormat="1" ht="12.75" hidden="1">
      <c r="C384" s="409"/>
    </row>
    <row r="385" s="376" customFormat="1" ht="12.75" hidden="1">
      <c r="C385" s="409"/>
    </row>
    <row r="386" s="376" customFormat="1" ht="12.75" hidden="1">
      <c r="C386" s="409"/>
    </row>
    <row r="387" s="376" customFormat="1" ht="12.75" hidden="1">
      <c r="C387" s="409"/>
    </row>
    <row r="388" s="376" customFormat="1" ht="12.75" hidden="1">
      <c r="C388" s="409"/>
    </row>
    <row r="389" s="376" customFormat="1" ht="12.75" hidden="1">
      <c r="C389" s="409"/>
    </row>
    <row r="390" s="376" customFormat="1" ht="12.75" hidden="1">
      <c r="C390" s="409"/>
    </row>
    <row r="391" s="376" customFormat="1" ht="12.75">
      <c r="C391" s="409"/>
    </row>
    <row r="392" s="376" customFormat="1" ht="12.75">
      <c r="C392" s="409"/>
    </row>
    <row r="393" s="376" customFormat="1" ht="12.75">
      <c r="C393" s="409"/>
    </row>
    <row r="394" s="376" customFormat="1" ht="12.75">
      <c r="C394" s="409"/>
    </row>
    <row r="395" s="376" customFormat="1" ht="12.75">
      <c r="C395" s="409"/>
    </row>
    <row r="396" s="376" customFormat="1" ht="12.75">
      <c r="C396" s="409"/>
    </row>
    <row r="397" s="376" customFormat="1" ht="12.75">
      <c r="C397" s="409"/>
    </row>
    <row r="398" s="376" customFormat="1" ht="12.75">
      <c r="C398" s="409"/>
    </row>
    <row r="399" s="376" customFormat="1" ht="12.75">
      <c r="C399" s="409"/>
    </row>
    <row r="400" s="376" customFormat="1" ht="12.75">
      <c r="C400" s="409"/>
    </row>
    <row r="401" s="376" customFormat="1" ht="12.75">
      <c r="C401" s="409"/>
    </row>
    <row r="402" s="376" customFormat="1" ht="12.75">
      <c r="C402" s="409"/>
    </row>
    <row r="403" s="376" customFormat="1" ht="12.75">
      <c r="C403" s="409"/>
    </row>
    <row r="404" s="376" customFormat="1" ht="12.75">
      <c r="C404" s="409"/>
    </row>
    <row r="405" s="376" customFormat="1" ht="12.75">
      <c r="C405" s="409"/>
    </row>
    <row r="406" s="376" customFormat="1" ht="12.75">
      <c r="C406" s="409"/>
    </row>
    <row r="407" s="376" customFormat="1" ht="12.75">
      <c r="C407" s="409"/>
    </row>
    <row r="408" s="376" customFormat="1" ht="12.75">
      <c r="C408" s="409"/>
    </row>
    <row r="409" s="376" customFormat="1" ht="12.75">
      <c r="C409" s="409"/>
    </row>
    <row r="410" s="376" customFormat="1" ht="12.75">
      <c r="C410" s="409"/>
    </row>
    <row r="411" s="376" customFormat="1" ht="12.75">
      <c r="C411" s="409"/>
    </row>
    <row r="412" s="376" customFormat="1" ht="12.75">
      <c r="C412" s="409"/>
    </row>
    <row r="413" s="376" customFormat="1" ht="12.75">
      <c r="C413" s="409"/>
    </row>
    <row r="414" s="376" customFormat="1" ht="12.75">
      <c r="C414" s="409"/>
    </row>
    <row r="415" s="376" customFormat="1" ht="12.75">
      <c r="C415" s="409"/>
    </row>
    <row r="416" s="376" customFormat="1" ht="12.75">
      <c r="C416" s="409"/>
    </row>
    <row r="417" s="376" customFormat="1" ht="12.75">
      <c r="C417" s="409"/>
    </row>
    <row r="418" spans="1:153" s="366" customFormat="1" ht="12.75">
      <c r="A418" s="336"/>
      <c r="B418" s="337"/>
      <c r="C418" s="425"/>
      <c r="D418" s="338"/>
      <c r="E418" s="376"/>
      <c r="F418" s="376"/>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1"/>
      <c r="AD418" s="341"/>
      <c r="AE418" s="341"/>
      <c r="AF418" s="341"/>
      <c r="AG418" s="341"/>
      <c r="AH418" s="341"/>
      <c r="AI418" s="341"/>
      <c r="AJ418" s="341"/>
      <c r="AK418" s="341"/>
      <c r="AL418" s="341"/>
      <c r="AM418" s="341"/>
      <c r="AN418" s="341"/>
      <c r="AO418" s="341"/>
      <c r="AP418" s="341"/>
      <c r="AQ418" s="341"/>
      <c r="AR418" s="341"/>
      <c r="AS418" s="341"/>
      <c r="AT418" s="341"/>
      <c r="AU418" s="341"/>
      <c r="AV418" s="341"/>
      <c r="AW418" s="341"/>
      <c r="AX418" s="341"/>
      <c r="AY418" s="341"/>
      <c r="AZ418" s="341"/>
      <c r="BA418" s="341"/>
      <c r="BB418" s="341"/>
      <c r="BC418" s="341"/>
      <c r="BD418" s="341"/>
      <c r="BE418" s="341"/>
      <c r="BF418" s="341"/>
      <c r="BG418" s="341"/>
      <c r="BH418" s="341"/>
      <c r="BI418" s="341"/>
      <c r="BJ418" s="341"/>
      <c r="BK418" s="341"/>
      <c r="BL418" s="341"/>
      <c r="BM418" s="341"/>
      <c r="BN418" s="341"/>
      <c r="BO418" s="341"/>
      <c r="BP418" s="341"/>
      <c r="BQ418" s="341"/>
      <c r="BR418" s="341"/>
      <c r="BS418" s="341"/>
      <c r="BT418" s="341"/>
      <c r="BU418" s="341"/>
      <c r="BV418" s="341"/>
      <c r="BW418" s="341"/>
      <c r="BX418" s="341"/>
      <c r="BY418" s="341"/>
      <c r="BZ418" s="341"/>
      <c r="CA418" s="341"/>
      <c r="CB418" s="341"/>
      <c r="CC418" s="341"/>
      <c r="CD418" s="341"/>
      <c r="CE418" s="341"/>
      <c r="CF418" s="341"/>
      <c r="CG418" s="341"/>
      <c r="CH418" s="341"/>
      <c r="CI418" s="341"/>
      <c r="CJ418" s="341"/>
      <c r="CK418" s="341"/>
      <c r="CL418" s="341"/>
      <c r="CM418" s="341"/>
      <c r="CN418" s="341"/>
      <c r="CO418" s="341"/>
      <c r="CP418" s="341"/>
      <c r="CQ418" s="341"/>
      <c r="CR418" s="341"/>
      <c r="CS418" s="341"/>
      <c r="CT418" s="341"/>
      <c r="CU418" s="341"/>
      <c r="CV418" s="341"/>
      <c r="CW418" s="341"/>
      <c r="CX418" s="341"/>
      <c r="CY418" s="341"/>
      <c r="CZ418" s="341"/>
      <c r="DA418" s="341"/>
      <c r="DB418" s="341"/>
      <c r="DC418" s="341"/>
      <c r="DD418" s="341"/>
      <c r="DE418" s="341"/>
      <c r="DF418" s="341"/>
      <c r="DG418" s="341"/>
      <c r="DH418" s="341"/>
      <c r="DI418" s="341"/>
      <c r="DJ418" s="341"/>
      <c r="DK418" s="341"/>
      <c r="DL418" s="341"/>
      <c r="DM418" s="341"/>
      <c r="DN418" s="341"/>
      <c r="DO418" s="341"/>
      <c r="DP418" s="341"/>
      <c r="DQ418" s="341"/>
      <c r="DR418" s="341"/>
      <c r="DS418" s="341"/>
      <c r="DT418" s="341"/>
      <c r="DU418" s="341"/>
      <c r="DV418" s="341"/>
      <c r="DW418" s="341"/>
      <c r="DX418" s="341"/>
      <c r="DY418" s="341"/>
      <c r="DZ418" s="341"/>
      <c r="EA418" s="341"/>
      <c r="EB418" s="341"/>
      <c r="EC418" s="341"/>
      <c r="ED418" s="341"/>
      <c r="EE418" s="341"/>
      <c r="EF418" s="341"/>
      <c r="EG418" s="341"/>
      <c r="EH418" s="341"/>
      <c r="EI418" s="341"/>
      <c r="EJ418" s="341"/>
      <c r="EK418" s="341"/>
      <c r="EL418" s="341"/>
      <c r="EM418" s="341"/>
      <c r="EN418" s="341"/>
      <c r="EO418" s="341"/>
      <c r="EP418" s="341"/>
      <c r="EQ418" s="341"/>
      <c r="ER418" s="341"/>
      <c r="ES418" s="341"/>
      <c r="ET418" s="341"/>
      <c r="EU418" s="341"/>
      <c r="EV418" s="341"/>
      <c r="EW418" s="341"/>
    </row>
    <row r="419" spans="1:153" s="366" customFormat="1" ht="12.75">
      <c r="A419" s="336"/>
      <c r="B419" s="337"/>
      <c r="C419" s="425"/>
      <c r="D419" s="338"/>
      <c r="E419" s="339"/>
      <c r="F419" s="347"/>
      <c r="G419" s="347"/>
      <c r="H419" s="347"/>
      <c r="I419" s="347"/>
      <c r="J419" s="347"/>
      <c r="K419" s="347"/>
      <c r="L419" s="347"/>
      <c r="M419" s="347"/>
      <c r="N419" s="347"/>
      <c r="O419" s="347"/>
      <c r="P419" s="347"/>
      <c r="Q419" s="347"/>
      <c r="R419" s="347"/>
      <c r="S419" s="347"/>
      <c r="T419" s="347"/>
      <c r="U419" s="347"/>
      <c r="V419" s="347"/>
      <c r="W419" s="347"/>
      <c r="X419" s="347"/>
      <c r="Y419" s="347"/>
      <c r="Z419" s="347"/>
      <c r="AA419" s="347"/>
      <c r="AB419" s="347"/>
      <c r="AC419" s="341"/>
      <c r="AD419" s="341"/>
      <c r="AE419" s="341"/>
      <c r="AF419" s="341"/>
      <c r="AG419" s="341"/>
      <c r="AH419" s="341"/>
      <c r="AI419" s="341"/>
      <c r="AJ419" s="341"/>
      <c r="AK419" s="341"/>
      <c r="AL419" s="341"/>
      <c r="AM419" s="341"/>
      <c r="AN419" s="341"/>
      <c r="AO419" s="341"/>
      <c r="AP419" s="341"/>
      <c r="AQ419" s="341"/>
      <c r="AR419" s="341"/>
      <c r="AS419" s="341"/>
      <c r="AT419" s="341"/>
      <c r="AU419" s="341"/>
      <c r="AV419" s="341"/>
      <c r="AW419" s="341"/>
      <c r="AX419" s="341"/>
      <c r="AY419" s="341"/>
      <c r="AZ419" s="341"/>
      <c r="BA419" s="341"/>
      <c r="BB419" s="341"/>
      <c r="BC419" s="341"/>
      <c r="BD419" s="341"/>
      <c r="BE419" s="341"/>
      <c r="BF419" s="341"/>
      <c r="BG419" s="341"/>
      <c r="BH419" s="341"/>
      <c r="BI419" s="341"/>
      <c r="BJ419" s="341"/>
      <c r="BK419" s="341"/>
      <c r="BL419" s="341"/>
      <c r="BM419" s="341"/>
      <c r="BN419" s="341"/>
      <c r="BO419" s="341"/>
      <c r="BP419" s="341"/>
      <c r="BQ419" s="341"/>
      <c r="BR419" s="341"/>
      <c r="BS419" s="341"/>
      <c r="BT419" s="341"/>
      <c r="BU419" s="341"/>
      <c r="BV419" s="341"/>
      <c r="BW419" s="341"/>
      <c r="BX419" s="341"/>
      <c r="BY419" s="341"/>
      <c r="BZ419" s="341"/>
      <c r="CA419" s="341"/>
      <c r="CB419" s="341"/>
      <c r="CC419" s="341"/>
      <c r="CD419" s="341"/>
      <c r="CE419" s="341"/>
      <c r="CF419" s="341"/>
      <c r="CG419" s="341"/>
      <c r="CH419" s="341"/>
      <c r="CI419" s="341"/>
      <c r="CJ419" s="341"/>
      <c r="CK419" s="341"/>
      <c r="CL419" s="341"/>
      <c r="CM419" s="341"/>
      <c r="CN419" s="341"/>
      <c r="CO419" s="341"/>
      <c r="CP419" s="341"/>
      <c r="CQ419" s="341"/>
      <c r="CR419" s="341"/>
      <c r="CS419" s="341"/>
      <c r="CT419" s="341"/>
      <c r="CU419" s="341"/>
      <c r="CV419" s="341"/>
      <c r="CW419" s="341"/>
      <c r="CX419" s="341"/>
      <c r="CY419" s="341"/>
      <c r="CZ419" s="341"/>
      <c r="DA419" s="341"/>
      <c r="DB419" s="341"/>
      <c r="DC419" s="341"/>
      <c r="DD419" s="341"/>
      <c r="DE419" s="341"/>
      <c r="DF419" s="341"/>
      <c r="DG419" s="341"/>
      <c r="DH419" s="341"/>
      <c r="DI419" s="341"/>
      <c r="DJ419" s="341"/>
      <c r="DK419" s="341"/>
      <c r="DL419" s="341"/>
      <c r="DM419" s="341"/>
      <c r="DN419" s="341"/>
      <c r="DO419" s="341"/>
      <c r="DP419" s="341"/>
      <c r="DQ419" s="341"/>
      <c r="DR419" s="341"/>
      <c r="DS419" s="341"/>
      <c r="DT419" s="341"/>
      <c r="DU419" s="341"/>
      <c r="DV419" s="341"/>
      <c r="DW419" s="341"/>
      <c r="DX419" s="341"/>
      <c r="DY419" s="341"/>
      <c r="DZ419" s="341"/>
      <c r="EA419" s="341"/>
      <c r="EB419" s="341"/>
      <c r="EC419" s="341"/>
      <c r="ED419" s="341"/>
      <c r="EE419" s="341"/>
      <c r="EF419" s="341"/>
      <c r="EG419" s="341"/>
      <c r="EH419" s="341"/>
      <c r="EI419" s="341"/>
      <c r="EJ419" s="341"/>
      <c r="EK419" s="341"/>
      <c r="EL419" s="341"/>
      <c r="EM419" s="341"/>
      <c r="EN419" s="341"/>
      <c r="EO419" s="341"/>
      <c r="EP419" s="341"/>
      <c r="EQ419" s="341"/>
      <c r="ER419" s="341"/>
      <c r="ES419" s="341"/>
      <c r="ET419" s="341"/>
      <c r="EU419" s="341"/>
      <c r="EV419" s="341"/>
      <c r="EW419" s="341"/>
    </row>
    <row r="420" spans="1:153" s="366" customFormat="1" ht="12.75">
      <c r="A420" s="336"/>
      <c r="B420" s="337"/>
      <c r="C420" s="425"/>
      <c r="D420" s="338"/>
      <c r="E420" s="339"/>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1"/>
      <c r="AD420" s="341"/>
      <c r="AE420" s="341"/>
      <c r="AF420" s="341"/>
      <c r="AG420" s="341"/>
      <c r="AH420" s="341"/>
      <c r="AI420" s="341"/>
      <c r="AJ420" s="341"/>
      <c r="AK420" s="341"/>
      <c r="AL420" s="341"/>
      <c r="AM420" s="341"/>
      <c r="AN420" s="341"/>
      <c r="AO420" s="341"/>
      <c r="AP420" s="341"/>
      <c r="AQ420" s="341"/>
      <c r="AR420" s="341"/>
      <c r="AS420" s="341"/>
      <c r="AT420" s="341"/>
      <c r="AU420" s="341"/>
      <c r="AV420" s="341"/>
      <c r="AW420" s="341"/>
      <c r="AX420" s="341"/>
      <c r="AY420" s="341"/>
      <c r="AZ420" s="341"/>
      <c r="BA420" s="341"/>
      <c r="BB420" s="341"/>
      <c r="BC420" s="341"/>
      <c r="BD420" s="341"/>
      <c r="BE420" s="341"/>
      <c r="BF420" s="341"/>
      <c r="BG420" s="341"/>
      <c r="BH420" s="341"/>
      <c r="BI420" s="341"/>
      <c r="BJ420" s="341"/>
      <c r="BK420" s="341"/>
      <c r="BL420" s="341"/>
      <c r="BM420" s="341"/>
      <c r="BN420" s="341"/>
      <c r="BO420" s="341"/>
      <c r="BP420" s="341"/>
      <c r="BQ420" s="341"/>
      <c r="BR420" s="341"/>
      <c r="BS420" s="341"/>
      <c r="BT420" s="341"/>
      <c r="BU420" s="341"/>
      <c r="BV420" s="341"/>
      <c r="BW420" s="341"/>
      <c r="BX420" s="341"/>
      <c r="BY420" s="341"/>
      <c r="BZ420" s="341"/>
      <c r="CA420" s="341"/>
      <c r="CB420" s="341"/>
      <c r="CC420" s="341"/>
      <c r="CD420" s="341"/>
      <c r="CE420" s="341"/>
      <c r="CF420" s="341"/>
      <c r="CG420" s="341"/>
      <c r="CH420" s="341"/>
      <c r="CI420" s="341"/>
      <c r="CJ420" s="341"/>
      <c r="CK420" s="341"/>
      <c r="CL420" s="341"/>
      <c r="CM420" s="341"/>
      <c r="CN420" s="341"/>
      <c r="CO420" s="341"/>
      <c r="CP420" s="341"/>
      <c r="CQ420" s="341"/>
      <c r="CR420" s="341"/>
      <c r="CS420" s="341"/>
      <c r="CT420" s="341"/>
      <c r="CU420" s="341"/>
      <c r="CV420" s="341"/>
      <c r="CW420" s="341"/>
      <c r="CX420" s="341"/>
      <c r="CY420" s="341"/>
      <c r="CZ420" s="341"/>
      <c r="DA420" s="341"/>
      <c r="DB420" s="341"/>
      <c r="DC420" s="341"/>
      <c r="DD420" s="341"/>
      <c r="DE420" s="341"/>
      <c r="DF420" s="341"/>
      <c r="DG420" s="341"/>
      <c r="DH420" s="341"/>
      <c r="DI420" s="341"/>
      <c r="DJ420" s="341"/>
      <c r="DK420" s="341"/>
      <c r="DL420" s="341"/>
      <c r="DM420" s="341"/>
      <c r="DN420" s="341"/>
      <c r="DO420" s="341"/>
      <c r="DP420" s="341"/>
      <c r="DQ420" s="341"/>
      <c r="DR420" s="341"/>
      <c r="DS420" s="341"/>
      <c r="DT420" s="341"/>
      <c r="DU420" s="341"/>
      <c r="DV420" s="341"/>
      <c r="DW420" s="341"/>
      <c r="DX420" s="341"/>
      <c r="DY420" s="341"/>
      <c r="DZ420" s="341"/>
      <c r="EA420" s="341"/>
      <c r="EB420" s="341"/>
      <c r="EC420" s="341"/>
      <c r="ED420" s="341"/>
      <c r="EE420" s="341"/>
      <c r="EF420" s="341"/>
      <c r="EG420" s="341"/>
      <c r="EH420" s="341"/>
      <c r="EI420" s="341"/>
      <c r="EJ420" s="341"/>
      <c r="EK420" s="341"/>
      <c r="EL420" s="341"/>
      <c r="EM420" s="341"/>
      <c r="EN420" s="341"/>
      <c r="EO420" s="341"/>
      <c r="EP420" s="341"/>
      <c r="EQ420" s="341"/>
      <c r="ER420" s="341"/>
      <c r="ES420" s="341"/>
      <c r="ET420" s="341"/>
      <c r="EU420" s="341"/>
      <c r="EV420" s="341"/>
      <c r="EW420" s="341"/>
    </row>
    <row r="421" spans="1:153" s="366" customFormat="1" ht="12.75">
      <c r="A421" s="336"/>
      <c r="B421" s="337"/>
      <c r="C421" s="425"/>
      <c r="D421" s="338"/>
      <c r="E421" s="339"/>
      <c r="F421" s="347"/>
      <c r="G421" s="347"/>
      <c r="H421" s="347"/>
      <c r="I421" s="347"/>
      <c r="J421" s="347"/>
      <c r="K421" s="347"/>
      <c r="L421" s="347"/>
      <c r="M421" s="347"/>
      <c r="N421" s="347"/>
      <c r="O421" s="347"/>
      <c r="P421" s="347"/>
      <c r="Q421" s="347"/>
      <c r="R421" s="347"/>
      <c r="S421" s="347"/>
      <c r="T421" s="347"/>
      <c r="U421" s="347"/>
      <c r="V421" s="347"/>
      <c r="W421" s="347"/>
      <c r="X421" s="347"/>
      <c r="Y421" s="347"/>
      <c r="Z421" s="347"/>
      <c r="AA421" s="347"/>
      <c r="AB421" s="347"/>
      <c r="AC421" s="341"/>
      <c r="AD421" s="341"/>
      <c r="AE421" s="341"/>
      <c r="AF421" s="341"/>
      <c r="AG421" s="341"/>
      <c r="AH421" s="341"/>
      <c r="AI421" s="341"/>
      <c r="AJ421" s="341"/>
      <c r="AK421" s="341"/>
      <c r="AL421" s="341"/>
      <c r="AM421" s="341"/>
      <c r="AN421" s="341"/>
      <c r="AO421" s="341"/>
      <c r="AP421" s="341"/>
      <c r="AQ421" s="341"/>
      <c r="AR421" s="341"/>
      <c r="AS421" s="341"/>
      <c r="AT421" s="341"/>
      <c r="AU421" s="341"/>
      <c r="AV421" s="341"/>
      <c r="AW421" s="341"/>
      <c r="AX421" s="341"/>
      <c r="AY421" s="341"/>
      <c r="AZ421" s="341"/>
      <c r="BA421" s="341"/>
      <c r="BB421" s="341"/>
      <c r="BC421" s="341"/>
      <c r="BD421" s="341"/>
      <c r="BE421" s="341"/>
      <c r="BF421" s="341"/>
      <c r="BG421" s="341"/>
      <c r="BH421" s="341"/>
      <c r="BI421" s="341"/>
      <c r="BJ421" s="341"/>
      <c r="BK421" s="341"/>
      <c r="BL421" s="341"/>
      <c r="BM421" s="341"/>
      <c r="BN421" s="341"/>
      <c r="BO421" s="341"/>
      <c r="BP421" s="341"/>
      <c r="BQ421" s="341"/>
      <c r="BR421" s="341"/>
      <c r="BS421" s="341"/>
      <c r="BT421" s="341"/>
      <c r="BU421" s="341"/>
      <c r="BV421" s="341"/>
      <c r="BW421" s="341"/>
      <c r="BX421" s="341"/>
      <c r="BY421" s="341"/>
      <c r="BZ421" s="341"/>
      <c r="CA421" s="341"/>
      <c r="CB421" s="341"/>
      <c r="CC421" s="341"/>
      <c r="CD421" s="341"/>
      <c r="CE421" s="341"/>
      <c r="CF421" s="341"/>
      <c r="CG421" s="341"/>
      <c r="CH421" s="341"/>
      <c r="CI421" s="341"/>
      <c r="CJ421" s="341"/>
      <c r="CK421" s="341"/>
      <c r="CL421" s="341"/>
      <c r="CM421" s="341"/>
      <c r="CN421" s="341"/>
      <c r="CO421" s="341"/>
      <c r="CP421" s="341"/>
      <c r="CQ421" s="341"/>
      <c r="CR421" s="341"/>
      <c r="CS421" s="341"/>
      <c r="CT421" s="341"/>
      <c r="CU421" s="341"/>
      <c r="CV421" s="341"/>
      <c r="CW421" s="341"/>
      <c r="CX421" s="341"/>
      <c r="CY421" s="341"/>
      <c r="CZ421" s="341"/>
      <c r="DA421" s="341"/>
      <c r="DB421" s="341"/>
      <c r="DC421" s="341"/>
      <c r="DD421" s="341"/>
      <c r="DE421" s="341"/>
      <c r="DF421" s="341"/>
      <c r="DG421" s="341"/>
      <c r="DH421" s="341"/>
      <c r="DI421" s="341"/>
      <c r="DJ421" s="341"/>
      <c r="DK421" s="341"/>
      <c r="DL421" s="341"/>
      <c r="DM421" s="341"/>
      <c r="DN421" s="341"/>
      <c r="DO421" s="341"/>
      <c r="DP421" s="341"/>
      <c r="DQ421" s="341"/>
      <c r="DR421" s="341"/>
      <c r="DS421" s="341"/>
      <c r="DT421" s="341"/>
      <c r="DU421" s="341"/>
      <c r="DV421" s="341"/>
      <c r="DW421" s="341"/>
      <c r="DX421" s="341"/>
      <c r="DY421" s="341"/>
      <c r="DZ421" s="341"/>
      <c r="EA421" s="341"/>
      <c r="EB421" s="341"/>
      <c r="EC421" s="341"/>
      <c r="ED421" s="341"/>
      <c r="EE421" s="341"/>
      <c r="EF421" s="341"/>
      <c r="EG421" s="341"/>
      <c r="EH421" s="341"/>
      <c r="EI421" s="341"/>
      <c r="EJ421" s="341"/>
      <c r="EK421" s="341"/>
      <c r="EL421" s="341"/>
      <c r="EM421" s="341"/>
      <c r="EN421" s="341"/>
      <c r="EO421" s="341"/>
      <c r="EP421" s="341"/>
      <c r="EQ421" s="341"/>
      <c r="ER421" s="341"/>
      <c r="ES421" s="341"/>
      <c r="ET421" s="341"/>
      <c r="EU421" s="341"/>
      <c r="EV421" s="341"/>
      <c r="EW421" s="341"/>
    </row>
    <row r="422" spans="1:153" s="366" customFormat="1" ht="12.75">
      <c r="A422" s="336"/>
      <c r="B422" s="337"/>
      <c r="C422" s="425"/>
      <c r="D422" s="338"/>
      <c r="E422" s="339"/>
      <c r="F422" s="347"/>
      <c r="G422" s="347"/>
      <c r="H422" s="347"/>
      <c r="I422" s="347"/>
      <c r="J422" s="347"/>
      <c r="K422" s="347"/>
      <c r="L422" s="347"/>
      <c r="M422" s="347"/>
      <c r="N422" s="347"/>
      <c r="O422" s="347"/>
      <c r="P422" s="347"/>
      <c r="Q422" s="347"/>
      <c r="R422" s="347"/>
      <c r="S422" s="347"/>
      <c r="T422" s="347"/>
      <c r="U422" s="347"/>
      <c r="V422" s="347"/>
      <c r="W422" s="347"/>
      <c r="X422" s="347"/>
      <c r="Y422" s="347"/>
      <c r="Z422" s="347"/>
      <c r="AA422" s="347"/>
      <c r="AB422" s="347"/>
      <c r="AC422" s="341"/>
      <c r="AD422" s="341"/>
      <c r="AE422" s="341"/>
      <c r="AF422" s="341"/>
      <c r="AG422" s="341"/>
      <c r="AH422" s="341"/>
      <c r="AI422" s="341"/>
      <c r="AJ422" s="341"/>
      <c r="AK422" s="341"/>
      <c r="AL422" s="341"/>
      <c r="AM422" s="341"/>
      <c r="AN422" s="341"/>
      <c r="AO422" s="341"/>
      <c r="AP422" s="341"/>
      <c r="AQ422" s="341"/>
      <c r="AR422" s="341"/>
      <c r="AS422" s="341"/>
      <c r="AT422" s="341"/>
      <c r="AU422" s="341"/>
      <c r="AV422" s="341"/>
      <c r="AW422" s="341"/>
      <c r="AX422" s="341"/>
      <c r="AY422" s="341"/>
      <c r="AZ422" s="341"/>
      <c r="BA422" s="341"/>
      <c r="BB422" s="341"/>
      <c r="BC422" s="341"/>
      <c r="BD422" s="341"/>
      <c r="BE422" s="341"/>
      <c r="BF422" s="341"/>
      <c r="BG422" s="341"/>
      <c r="BH422" s="341"/>
      <c r="BI422" s="341"/>
      <c r="BJ422" s="341"/>
      <c r="BK422" s="341"/>
      <c r="BL422" s="341"/>
      <c r="BM422" s="341"/>
      <c r="BN422" s="341"/>
      <c r="BO422" s="341"/>
      <c r="BP422" s="341"/>
      <c r="BQ422" s="341"/>
      <c r="BR422" s="341"/>
      <c r="BS422" s="341"/>
      <c r="BT422" s="341"/>
      <c r="BU422" s="341"/>
      <c r="BV422" s="341"/>
      <c r="BW422" s="341"/>
      <c r="BX422" s="341"/>
      <c r="BY422" s="341"/>
      <c r="BZ422" s="341"/>
      <c r="CA422" s="341"/>
      <c r="CB422" s="341"/>
      <c r="CC422" s="341"/>
      <c r="CD422" s="341"/>
      <c r="CE422" s="341"/>
      <c r="CF422" s="341"/>
      <c r="CG422" s="341"/>
      <c r="CH422" s="341"/>
      <c r="CI422" s="341"/>
      <c r="CJ422" s="341"/>
      <c r="CK422" s="341"/>
      <c r="CL422" s="341"/>
      <c r="CM422" s="341"/>
      <c r="CN422" s="341"/>
      <c r="CO422" s="341"/>
      <c r="CP422" s="341"/>
      <c r="CQ422" s="341"/>
      <c r="CR422" s="341"/>
      <c r="CS422" s="341"/>
      <c r="CT422" s="341"/>
      <c r="CU422" s="341"/>
      <c r="CV422" s="341"/>
      <c r="CW422" s="341"/>
      <c r="CX422" s="341"/>
      <c r="CY422" s="341"/>
      <c r="CZ422" s="341"/>
      <c r="DA422" s="341"/>
      <c r="DB422" s="341"/>
      <c r="DC422" s="341"/>
      <c r="DD422" s="341"/>
      <c r="DE422" s="341"/>
      <c r="DF422" s="341"/>
      <c r="DG422" s="341"/>
      <c r="DH422" s="341"/>
      <c r="DI422" s="341"/>
      <c r="DJ422" s="341"/>
      <c r="DK422" s="341"/>
      <c r="DL422" s="341"/>
      <c r="DM422" s="341"/>
      <c r="DN422" s="341"/>
      <c r="DO422" s="341"/>
      <c r="DP422" s="341"/>
      <c r="DQ422" s="341"/>
      <c r="DR422" s="341"/>
      <c r="DS422" s="341"/>
      <c r="DT422" s="341"/>
      <c r="DU422" s="341"/>
      <c r="DV422" s="341"/>
      <c r="DW422" s="341"/>
      <c r="DX422" s="341"/>
      <c r="DY422" s="341"/>
      <c r="DZ422" s="341"/>
      <c r="EA422" s="341"/>
      <c r="EB422" s="341"/>
      <c r="EC422" s="341"/>
      <c r="ED422" s="341"/>
      <c r="EE422" s="341"/>
      <c r="EF422" s="341"/>
      <c r="EG422" s="341"/>
      <c r="EH422" s="341"/>
      <c r="EI422" s="341"/>
      <c r="EJ422" s="341"/>
      <c r="EK422" s="341"/>
      <c r="EL422" s="341"/>
      <c r="EM422" s="341"/>
      <c r="EN422" s="341"/>
      <c r="EO422" s="341"/>
      <c r="EP422" s="341"/>
      <c r="EQ422" s="341"/>
      <c r="ER422" s="341"/>
      <c r="ES422" s="341"/>
      <c r="ET422" s="341"/>
      <c r="EU422" s="341"/>
      <c r="EV422" s="341"/>
      <c r="EW422" s="341"/>
    </row>
    <row r="423" spans="1:153" s="366" customFormat="1" ht="12.75">
      <c r="A423" s="336"/>
      <c r="B423" s="337"/>
      <c r="C423" s="425"/>
      <c r="D423" s="338"/>
      <c r="E423" s="339"/>
      <c r="F423" s="347"/>
      <c r="G423" s="347"/>
      <c r="H423" s="347"/>
      <c r="I423" s="347"/>
      <c r="J423" s="347"/>
      <c r="K423" s="347"/>
      <c r="L423" s="347"/>
      <c r="M423" s="347"/>
      <c r="N423" s="347"/>
      <c r="O423" s="347"/>
      <c r="P423" s="347"/>
      <c r="Q423" s="347"/>
      <c r="R423" s="347"/>
      <c r="S423" s="347"/>
      <c r="T423" s="347"/>
      <c r="U423" s="347"/>
      <c r="V423" s="347"/>
      <c r="W423" s="347"/>
      <c r="X423" s="347"/>
      <c r="Y423" s="347"/>
      <c r="Z423" s="347"/>
      <c r="AA423" s="347"/>
      <c r="AB423" s="347"/>
      <c r="AC423" s="341"/>
      <c r="AD423" s="341"/>
      <c r="AE423" s="341"/>
      <c r="AF423" s="341"/>
      <c r="AG423" s="341"/>
      <c r="AH423" s="341"/>
      <c r="AI423" s="341"/>
      <c r="AJ423" s="341"/>
      <c r="AK423" s="341"/>
      <c r="AL423" s="341"/>
      <c r="AM423" s="341"/>
      <c r="AN423" s="341"/>
      <c r="AO423" s="341"/>
      <c r="AP423" s="341"/>
      <c r="AQ423" s="341"/>
      <c r="AR423" s="341"/>
      <c r="AS423" s="341"/>
      <c r="AT423" s="341"/>
      <c r="AU423" s="341"/>
      <c r="AV423" s="341"/>
      <c r="AW423" s="341"/>
      <c r="AX423" s="341"/>
      <c r="AY423" s="341"/>
      <c r="AZ423" s="341"/>
      <c r="BA423" s="341"/>
      <c r="BB423" s="341"/>
      <c r="BC423" s="341"/>
      <c r="BD423" s="341"/>
      <c r="BE423" s="341"/>
      <c r="BF423" s="341"/>
      <c r="BG423" s="341"/>
      <c r="BH423" s="341"/>
      <c r="BI423" s="341"/>
      <c r="BJ423" s="341"/>
      <c r="BK423" s="341"/>
      <c r="BL423" s="341"/>
      <c r="BM423" s="341"/>
      <c r="BN423" s="341"/>
      <c r="BO423" s="341"/>
      <c r="BP423" s="341"/>
      <c r="BQ423" s="341"/>
      <c r="BR423" s="341"/>
      <c r="BS423" s="341"/>
      <c r="BT423" s="341"/>
      <c r="BU423" s="341"/>
      <c r="BV423" s="341"/>
      <c r="BW423" s="341"/>
      <c r="BX423" s="341"/>
      <c r="BY423" s="341"/>
      <c r="BZ423" s="341"/>
      <c r="CA423" s="341"/>
      <c r="CB423" s="341"/>
      <c r="CC423" s="341"/>
      <c r="CD423" s="341"/>
      <c r="CE423" s="341"/>
      <c r="CF423" s="341"/>
      <c r="CG423" s="341"/>
      <c r="CH423" s="341"/>
      <c r="CI423" s="341"/>
      <c r="CJ423" s="341"/>
      <c r="CK423" s="341"/>
      <c r="CL423" s="341"/>
      <c r="CM423" s="341"/>
      <c r="CN423" s="341"/>
      <c r="CO423" s="341"/>
      <c r="CP423" s="341"/>
      <c r="CQ423" s="341"/>
      <c r="CR423" s="341"/>
      <c r="CS423" s="341"/>
      <c r="CT423" s="341"/>
      <c r="CU423" s="341"/>
      <c r="CV423" s="341"/>
      <c r="CW423" s="341"/>
      <c r="CX423" s="341"/>
      <c r="CY423" s="341"/>
      <c r="CZ423" s="341"/>
      <c r="DA423" s="341"/>
      <c r="DB423" s="341"/>
      <c r="DC423" s="341"/>
      <c r="DD423" s="341"/>
      <c r="DE423" s="341"/>
      <c r="DF423" s="341"/>
      <c r="DG423" s="341"/>
      <c r="DH423" s="341"/>
      <c r="DI423" s="341"/>
      <c r="DJ423" s="341"/>
      <c r="DK423" s="341"/>
      <c r="DL423" s="341"/>
      <c r="DM423" s="341"/>
      <c r="DN423" s="341"/>
      <c r="DO423" s="341"/>
      <c r="DP423" s="341"/>
      <c r="DQ423" s="341"/>
      <c r="DR423" s="341"/>
      <c r="DS423" s="341"/>
      <c r="DT423" s="341"/>
      <c r="DU423" s="341"/>
      <c r="DV423" s="341"/>
      <c r="DW423" s="341"/>
      <c r="DX423" s="341"/>
      <c r="DY423" s="341"/>
      <c r="DZ423" s="341"/>
      <c r="EA423" s="341"/>
      <c r="EB423" s="341"/>
      <c r="EC423" s="341"/>
      <c r="ED423" s="341"/>
      <c r="EE423" s="341"/>
      <c r="EF423" s="341"/>
      <c r="EG423" s="341"/>
      <c r="EH423" s="341"/>
      <c r="EI423" s="341"/>
      <c r="EJ423" s="341"/>
      <c r="EK423" s="341"/>
      <c r="EL423" s="341"/>
      <c r="EM423" s="341"/>
      <c r="EN423" s="341"/>
      <c r="EO423" s="341"/>
      <c r="EP423" s="341"/>
      <c r="EQ423" s="341"/>
      <c r="ER423" s="341"/>
      <c r="ES423" s="341"/>
      <c r="ET423" s="341"/>
      <c r="EU423" s="341"/>
      <c r="EV423" s="341"/>
      <c r="EW423" s="341"/>
    </row>
    <row r="424" spans="1:153" s="366" customFormat="1" ht="12.75">
      <c r="A424" s="336"/>
      <c r="B424" s="337"/>
      <c r="C424" s="425"/>
      <c r="D424" s="338"/>
      <c r="E424" s="339"/>
      <c r="F424" s="347"/>
      <c r="G424" s="347"/>
      <c r="H424" s="347"/>
      <c r="I424" s="347"/>
      <c r="J424" s="347"/>
      <c r="K424" s="347"/>
      <c r="L424" s="347"/>
      <c r="M424" s="347"/>
      <c r="N424" s="347"/>
      <c r="O424" s="347"/>
      <c r="P424" s="347"/>
      <c r="Q424" s="347"/>
      <c r="R424" s="347"/>
      <c r="S424" s="347"/>
      <c r="T424" s="347"/>
      <c r="U424" s="347"/>
      <c r="V424" s="347"/>
      <c r="W424" s="347"/>
      <c r="X424" s="347"/>
      <c r="Y424" s="347"/>
      <c r="Z424" s="347"/>
      <c r="AA424" s="347"/>
      <c r="AB424" s="347"/>
      <c r="AC424" s="341"/>
      <c r="AD424" s="341"/>
      <c r="AE424" s="341"/>
      <c r="AF424" s="341"/>
      <c r="AG424" s="341"/>
      <c r="AH424" s="341"/>
      <c r="AI424" s="341"/>
      <c r="AJ424" s="341"/>
      <c r="AK424" s="341"/>
      <c r="AL424" s="341"/>
      <c r="AM424" s="341"/>
      <c r="AN424" s="341"/>
      <c r="AO424" s="341"/>
      <c r="AP424" s="341"/>
      <c r="AQ424" s="341"/>
      <c r="AR424" s="341"/>
      <c r="AS424" s="341"/>
      <c r="AT424" s="341"/>
      <c r="AU424" s="341"/>
      <c r="AV424" s="341"/>
      <c r="AW424" s="341"/>
      <c r="AX424" s="341"/>
      <c r="AY424" s="341"/>
      <c r="AZ424" s="341"/>
      <c r="BA424" s="341"/>
      <c r="BB424" s="341"/>
      <c r="BC424" s="341"/>
      <c r="BD424" s="341"/>
      <c r="BE424" s="341"/>
      <c r="BF424" s="341"/>
      <c r="BG424" s="341"/>
      <c r="BH424" s="341"/>
      <c r="BI424" s="341"/>
      <c r="BJ424" s="341"/>
      <c r="BK424" s="341"/>
      <c r="BL424" s="341"/>
      <c r="BM424" s="341"/>
      <c r="BN424" s="341"/>
      <c r="BO424" s="341"/>
      <c r="BP424" s="341"/>
      <c r="BQ424" s="341"/>
      <c r="BR424" s="341"/>
      <c r="BS424" s="341"/>
      <c r="BT424" s="341"/>
      <c r="BU424" s="341"/>
      <c r="BV424" s="341"/>
      <c r="BW424" s="341"/>
      <c r="BX424" s="341"/>
      <c r="BY424" s="341"/>
      <c r="BZ424" s="341"/>
      <c r="CA424" s="341"/>
      <c r="CB424" s="341"/>
      <c r="CC424" s="341"/>
      <c r="CD424" s="341"/>
      <c r="CE424" s="341"/>
      <c r="CF424" s="341"/>
      <c r="CG424" s="341"/>
      <c r="CH424" s="341"/>
      <c r="CI424" s="341"/>
      <c r="CJ424" s="341"/>
      <c r="CK424" s="341"/>
      <c r="CL424" s="341"/>
      <c r="CM424" s="341"/>
      <c r="CN424" s="341"/>
      <c r="CO424" s="341"/>
      <c r="CP424" s="341"/>
      <c r="CQ424" s="341"/>
      <c r="CR424" s="341"/>
      <c r="CS424" s="341"/>
      <c r="CT424" s="341"/>
      <c r="CU424" s="341"/>
      <c r="CV424" s="341"/>
      <c r="CW424" s="341"/>
      <c r="CX424" s="341"/>
      <c r="CY424" s="341"/>
      <c r="CZ424" s="341"/>
      <c r="DA424" s="341"/>
      <c r="DB424" s="341"/>
      <c r="DC424" s="341"/>
      <c r="DD424" s="341"/>
      <c r="DE424" s="341"/>
      <c r="DF424" s="341"/>
      <c r="DG424" s="341"/>
      <c r="DH424" s="341"/>
      <c r="DI424" s="341"/>
      <c r="DJ424" s="341"/>
      <c r="DK424" s="341"/>
      <c r="DL424" s="341"/>
      <c r="DM424" s="341"/>
      <c r="DN424" s="341"/>
      <c r="DO424" s="341"/>
      <c r="DP424" s="341"/>
      <c r="DQ424" s="341"/>
      <c r="DR424" s="341"/>
      <c r="DS424" s="341"/>
      <c r="DT424" s="341"/>
      <c r="DU424" s="341"/>
      <c r="DV424" s="341"/>
      <c r="DW424" s="341"/>
      <c r="DX424" s="341"/>
      <c r="DY424" s="341"/>
      <c r="DZ424" s="341"/>
      <c r="EA424" s="341"/>
      <c r="EB424" s="341"/>
      <c r="EC424" s="341"/>
      <c r="ED424" s="341"/>
      <c r="EE424" s="341"/>
      <c r="EF424" s="341"/>
      <c r="EG424" s="341"/>
      <c r="EH424" s="341"/>
      <c r="EI424" s="341"/>
      <c r="EJ424" s="341"/>
      <c r="EK424" s="341"/>
      <c r="EL424" s="341"/>
      <c r="EM424" s="341"/>
      <c r="EN424" s="341"/>
      <c r="EO424" s="341"/>
      <c r="EP424" s="341"/>
      <c r="EQ424" s="341"/>
      <c r="ER424" s="341"/>
      <c r="ES424" s="341"/>
      <c r="ET424" s="341"/>
      <c r="EU424" s="341"/>
      <c r="EV424" s="341"/>
      <c r="EW424" s="341"/>
    </row>
    <row r="425" spans="1:153" s="366" customFormat="1" ht="12.75">
      <c r="A425" s="336"/>
      <c r="B425" s="337"/>
      <c r="C425" s="425"/>
      <c r="D425" s="338"/>
      <c r="E425" s="339"/>
      <c r="F425" s="347"/>
      <c r="G425" s="347"/>
      <c r="H425" s="347"/>
      <c r="I425" s="347"/>
      <c r="J425" s="347"/>
      <c r="K425" s="347"/>
      <c r="L425" s="347"/>
      <c r="M425" s="347"/>
      <c r="N425" s="347"/>
      <c r="O425" s="347"/>
      <c r="P425" s="347"/>
      <c r="Q425" s="347"/>
      <c r="R425" s="347"/>
      <c r="S425" s="347"/>
      <c r="T425" s="347"/>
      <c r="U425" s="347"/>
      <c r="V425" s="347"/>
      <c r="W425" s="347"/>
      <c r="X425" s="347"/>
      <c r="Y425" s="347"/>
      <c r="Z425" s="347"/>
      <c r="AA425" s="347"/>
      <c r="AB425" s="347"/>
      <c r="AC425" s="341"/>
      <c r="AD425" s="341"/>
      <c r="AE425" s="341"/>
      <c r="AF425" s="341"/>
      <c r="AG425" s="341"/>
      <c r="AH425" s="341"/>
      <c r="AI425" s="341"/>
      <c r="AJ425" s="341"/>
      <c r="AK425" s="341"/>
      <c r="AL425" s="341"/>
      <c r="AM425" s="341"/>
      <c r="AN425" s="341"/>
      <c r="AO425" s="341"/>
      <c r="AP425" s="341"/>
      <c r="AQ425" s="341"/>
      <c r="AR425" s="341"/>
      <c r="AS425" s="341"/>
      <c r="AT425" s="341"/>
      <c r="AU425" s="341"/>
      <c r="AV425" s="341"/>
      <c r="AW425" s="341"/>
      <c r="AX425" s="341"/>
      <c r="AY425" s="341"/>
      <c r="AZ425" s="341"/>
      <c r="BA425" s="341"/>
      <c r="BB425" s="341"/>
      <c r="BC425" s="341"/>
      <c r="BD425" s="341"/>
      <c r="BE425" s="341"/>
      <c r="BF425" s="341"/>
      <c r="BG425" s="341"/>
      <c r="BH425" s="341"/>
      <c r="BI425" s="341"/>
      <c r="BJ425" s="341"/>
      <c r="BK425" s="341"/>
      <c r="BL425" s="341"/>
      <c r="BM425" s="341"/>
      <c r="BN425" s="341"/>
      <c r="BO425" s="341"/>
      <c r="BP425" s="341"/>
      <c r="BQ425" s="341"/>
      <c r="BR425" s="341"/>
      <c r="BS425" s="341"/>
      <c r="BT425" s="341"/>
      <c r="BU425" s="341"/>
      <c r="BV425" s="341"/>
      <c r="BW425" s="341"/>
      <c r="BX425" s="341"/>
      <c r="BY425" s="341"/>
      <c r="BZ425" s="341"/>
      <c r="CA425" s="341"/>
      <c r="CB425" s="341"/>
      <c r="CC425" s="341"/>
      <c r="CD425" s="341"/>
      <c r="CE425" s="341"/>
      <c r="CF425" s="341"/>
      <c r="CG425" s="341"/>
      <c r="CH425" s="341"/>
      <c r="CI425" s="341"/>
      <c r="CJ425" s="341"/>
      <c r="CK425" s="341"/>
      <c r="CL425" s="341"/>
      <c r="CM425" s="341"/>
      <c r="CN425" s="341"/>
      <c r="CO425" s="341"/>
      <c r="CP425" s="341"/>
      <c r="CQ425" s="341"/>
      <c r="CR425" s="341"/>
      <c r="CS425" s="341"/>
      <c r="CT425" s="341"/>
      <c r="CU425" s="341"/>
      <c r="CV425" s="341"/>
      <c r="CW425" s="341"/>
      <c r="CX425" s="341"/>
      <c r="CY425" s="341"/>
      <c r="CZ425" s="341"/>
      <c r="DA425" s="341"/>
      <c r="DB425" s="341"/>
      <c r="DC425" s="341"/>
      <c r="DD425" s="341"/>
      <c r="DE425" s="341"/>
      <c r="DF425" s="341"/>
      <c r="DG425" s="341"/>
      <c r="DH425" s="341"/>
      <c r="DI425" s="341"/>
      <c r="DJ425" s="341"/>
      <c r="DK425" s="341"/>
      <c r="DL425" s="341"/>
      <c r="DM425" s="341"/>
      <c r="DN425" s="341"/>
      <c r="DO425" s="341"/>
      <c r="DP425" s="341"/>
      <c r="DQ425" s="341"/>
      <c r="DR425" s="341"/>
      <c r="DS425" s="341"/>
      <c r="DT425" s="341"/>
      <c r="DU425" s="341"/>
      <c r="DV425" s="341"/>
      <c r="DW425" s="341"/>
      <c r="DX425" s="341"/>
      <c r="DY425" s="341"/>
      <c r="DZ425" s="341"/>
      <c r="EA425" s="341"/>
      <c r="EB425" s="341"/>
      <c r="EC425" s="341"/>
      <c r="ED425" s="341"/>
      <c r="EE425" s="341"/>
      <c r="EF425" s="341"/>
      <c r="EG425" s="341"/>
      <c r="EH425" s="341"/>
      <c r="EI425" s="341"/>
      <c r="EJ425" s="341"/>
      <c r="EK425" s="341"/>
      <c r="EL425" s="341"/>
      <c r="EM425" s="341"/>
      <c r="EN425" s="341"/>
      <c r="EO425" s="341"/>
      <c r="EP425" s="341"/>
      <c r="EQ425" s="341"/>
      <c r="ER425" s="341"/>
      <c r="ES425" s="341"/>
      <c r="ET425" s="341"/>
      <c r="EU425" s="341"/>
      <c r="EV425" s="341"/>
      <c r="EW425" s="341"/>
    </row>
    <row r="426" spans="1:153" s="366" customFormat="1" ht="12.75">
      <c r="A426" s="336"/>
      <c r="B426" s="337"/>
      <c r="C426" s="425"/>
      <c r="D426" s="338"/>
      <c r="E426" s="339"/>
      <c r="F426" s="347"/>
      <c r="G426" s="347"/>
      <c r="H426" s="347"/>
      <c r="I426" s="347"/>
      <c r="J426" s="347"/>
      <c r="K426" s="347"/>
      <c r="L426" s="347"/>
      <c r="M426" s="347"/>
      <c r="N426" s="347"/>
      <c r="O426" s="347"/>
      <c r="P426" s="347"/>
      <c r="Q426" s="347"/>
      <c r="R426" s="347"/>
      <c r="S426" s="347"/>
      <c r="T426" s="347"/>
      <c r="U426" s="347"/>
      <c r="V426" s="347"/>
      <c r="W426" s="347"/>
      <c r="X426" s="347"/>
      <c r="Y426" s="347"/>
      <c r="Z426" s="347"/>
      <c r="AA426" s="347"/>
      <c r="AB426" s="347"/>
      <c r="AC426" s="341"/>
      <c r="AD426" s="341"/>
      <c r="AE426" s="341"/>
      <c r="AF426" s="341"/>
      <c r="AG426" s="341"/>
      <c r="AH426" s="341"/>
      <c r="AI426" s="341"/>
      <c r="AJ426" s="341"/>
      <c r="AK426" s="341"/>
      <c r="AL426" s="341"/>
      <c r="AM426" s="341"/>
      <c r="AN426" s="341"/>
      <c r="AO426" s="341"/>
      <c r="AP426" s="341"/>
      <c r="AQ426" s="341"/>
      <c r="AR426" s="341"/>
      <c r="AS426" s="341"/>
      <c r="AT426" s="341"/>
      <c r="AU426" s="341"/>
      <c r="AV426" s="341"/>
      <c r="AW426" s="341"/>
      <c r="AX426" s="341"/>
      <c r="AY426" s="341"/>
      <c r="AZ426" s="341"/>
      <c r="BA426" s="341"/>
      <c r="BB426" s="341"/>
      <c r="BC426" s="341"/>
      <c r="BD426" s="341"/>
      <c r="BE426" s="341"/>
      <c r="BF426" s="341"/>
      <c r="BG426" s="341"/>
      <c r="BH426" s="341"/>
      <c r="BI426" s="341"/>
      <c r="BJ426" s="341"/>
      <c r="BK426" s="341"/>
      <c r="BL426" s="341"/>
      <c r="BM426" s="341"/>
      <c r="BN426" s="341"/>
      <c r="BO426" s="341"/>
      <c r="BP426" s="341"/>
      <c r="BQ426" s="341"/>
      <c r="BR426" s="341"/>
      <c r="BS426" s="341"/>
      <c r="BT426" s="341"/>
      <c r="BU426" s="341"/>
      <c r="BV426" s="341"/>
      <c r="BW426" s="341"/>
      <c r="BX426" s="341"/>
      <c r="BY426" s="341"/>
      <c r="BZ426" s="341"/>
      <c r="CA426" s="341"/>
      <c r="CB426" s="341"/>
      <c r="CC426" s="341"/>
      <c r="CD426" s="341"/>
      <c r="CE426" s="341"/>
      <c r="CF426" s="341"/>
      <c r="CG426" s="341"/>
      <c r="CH426" s="341"/>
      <c r="CI426" s="341"/>
      <c r="CJ426" s="341"/>
      <c r="CK426" s="341"/>
      <c r="CL426" s="341"/>
      <c r="CM426" s="341"/>
      <c r="CN426" s="341"/>
      <c r="CO426" s="341"/>
      <c r="CP426" s="341"/>
      <c r="CQ426" s="341"/>
      <c r="CR426" s="341"/>
      <c r="CS426" s="341"/>
      <c r="CT426" s="341"/>
      <c r="CU426" s="341"/>
      <c r="CV426" s="341"/>
      <c r="CW426" s="341"/>
      <c r="CX426" s="341"/>
      <c r="CY426" s="341"/>
      <c r="CZ426" s="341"/>
      <c r="DA426" s="341"/>
      <c r="DB426" s="341"/>
      <c r="DC426" s="341"/>
      <c r="DD426" s="341"/>
      <c r="DE426" s="341"/>
      <c r="DF426" s="341"/>
      <c r="DG426" s="341"/>
      <c r="DH426" s="341"/>
      <c r="DI426" s="341"/>
      <c r="DJ426" s="341"/>
      <c r="DK426" s="341"/>
      <c r="DL426" s="341"/>
      <c r="DM426" s="341"/>
      <c r="DN426" s="341"/>
      <c r="DO426" s="341"/>
      <c r="DP426" s="341"/>
      <c r="DQ426" s="341"/>
      <c r="DR426" s="341"/>
      <c r="DS426" s="341"/>
      <c r="DT426" s="341"/>
      <c r="DU426" s="341"/>
      <c r="DV426" s="341"/>
      <c r="DW426" s="341"/>
      <c r="DX426" s="341"/>
      <c r="DY426" s="341"/>
      <c r="DZ426" s="341"/>
      <c r="EA426" s="341"/>
      <c r="EB426" s="341"/>
      <c r="EC426" s="341"/>
      <c r="ED426" s="341"/>
      <c r="EE426" s="341"/>
      <c r="EF426" s="341"/>
      <c r="EG426" s="341"/>
      <c r="EH426" s="341"/>
      <c r="EI426" s="341"/>
      <c r="EJ426" s="341"/>
      <c r="EK426" s="341"/>
      <c r="EL426" s="341"/>
      <c r="EM426" s="341"/>
      <c r="EN426" s="341"/>
      <c r="EO426" s="341"/>
      <c r="EP426" s="341"/>
      <c r="EQ426" s="341"/>
      <c r="ER426" s="341"/>
      <c r="ES426" s="341"/>
      <c r="ET426" s="341"/>
      <c r="EU426" s="341"/>
      <c r="EV426" s="341"/>
      <c r="EW426" s="341"/>
    </row>
    <row r="427" spans="1:153" s="366" customFormat="1" ht="12.75">
      <c r="A427" s="336"/>
      <c r="B427" s="337"/>
      <c r="C427" s="425"/>
      <c r="D427" s="338"/>
      <c r="E427" s="339"/>
      <c r="F427" s="347"/>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1"/>
      <c r="AD427" s="341"/>
      <c r="AE427" s="341"/>
      <c r="AF427" s="341"/>
      <c r="AG427" s="341"/>
      <c r="AH427" s="341"/>
      <c r="AI427" s="341"/>
      <c r="AJ427" s="341"/>
      <c r="AK427" s="341"/>
      <c r="AL427" s="341"/>
      <c r="AM427" s="341"/>
      <c r="AN427" s="341"/>
      <c r="AO427" s="341"/>
      <c r="AP427" s="341"/>
      <c r="AQ427" s="341"/>
      <c r="AR427" s="341"/>
      <c r="AS427" s="341"/>
      <c r="AT427" s="341"/>
      <c r="AU427" s="341"/>
      <c r="AV427" s="341"/>
      <c r="AW427" s="341"/>
      <c r="AX427" s="341"/>
      <c r="AY427" s="341"/>
      <c r="AZ427" s="341"/>
      <c r="BA427" s="341"/>
      <c r="BB427" s="341"/>
      <c r="BC427" s="341"/>
      <c r="BD427" s="341"/>
      <c r="BE427" s="341"/>
      <c r="BF427" s="341"/>
      <c r="BG427" s="341"/>
      <c r="BH427" s="341"/>
      <c r="BI427" s="341"/>
      <c r="BJ427" s="341"/>
      <c r="BK427" s="341"/>
      <c r="BL427" s="341"/>
      <c r="BM427" s="341"/>
      <c r="BN427" s="341"/>
      <c r="BO427" s="341"/>
      <c r="BP427" s="341"/>
      <c r="BQ427" s="341"/>
      <c r="BR427" s="341"/>
      <c r="BS427" s="341"/>
      <c r="BT427" s="341"/>
      <c r="BU427" s="341"/>
      <c r="BV427" s="341"/>
      <c r="BW427" s="341"/>
      <c r="BX427" s="341"/>
      <c r="BY427" s="341"/>
      <c r="BZ427" s="341"/>
      <c r="CA427" s="341"/>
      <c r="CB427" s="341"/>
      <c r="CC427" s="341"/>
      <c r="CD427" s="341"/>
      <c r="CE427" s="341"/>
      <c r="CF427" s="341"/>
      <c r="CG427" s="341"/>
      <c r="CH427" s="341"/>
      <c r="CI427" s="341"/>
      <c r="CJ427" s="341"/>
      <c r="CK427" s="341"/>
      <c r="CL427" s="341"/>
      <c r="CM427" s="341"/>
      <c r="CN427" s="341"/>
      <c r="CO427" s="341"/>
      <c r="CP427" s="341"/>
      <c r="CQ427" s="341"/>
      <c r="CR427" s="341"/>
      <c r="CS427" s="341"/>
      <c r="CT427" s="341"/>
      <c r="CU427" s="341"/>
      <c r="CV427" s="341"/>
      <c r="CW427" s="341"/>
      <c r="CX427" s="341"/>
      <c r="CY427" s="341"/>
      <c r="CZ427" s="341"/>
      <c r="DA427" s="341"/>
      <c r="DB427" s="341"/>
      <c r="DC427" s="341"/>
      <c r="DD427" s="341"/>
      <c r="DE427" s="341"/>
      <c r="DF427" s="341"/>
      <c r="DG427" s="341"/>
      <c r="DH427" s="341"/>
      <c r="DI427" s="341"/>
      <c r="DJ427" s="341"/>
      <c r="DK427" s="341"/>
      <c r="DL427" s="341"/>
      <c r="DM427" s="341"/>
      <c r="DN427" s="341"/>
      <c r="DO427" s="341"/>
      <c r="DP427" s="341"/>
      <c r="DQ427" s="341"/>
      <c r="DR427" s="341"/>
      <c r="DS427" s="341"/>
      <c r="DT427" s="341"/>
      <c r="DU427" s="341"/>
      <c r="DV427" s="341"/>
      <c r="DW427" s="341"/>
      <c r="DX427" s="341"/>
      <c r="DY427" s="341"/>
      <c r="DZ427" s="341"/>
      <c r="EA427" s="341"/>
      <c r="EB427" s="341"/>
      <c r="EC427" s="341"/>
      <c r="ED427" s="341"/>
      <c r="EE427" s="341"/>
      <c r="EF427" s="341"/>
      <c r="EG427" s="341"/>
      <c r="EH427" s="341"/>
      <c r="EI427" s="341"/>
      <c r="EJ427" s="341"/>
      <c r="EK427" s="341"/>
      <c r="EL427" s="341"/>
      <c r="EM427" s="341"/>
      <c r="EN427" s="341"/>
      <c r="EO427" s="341"/>
      <c r="EP427" s="341"/>
      <c r="EQ427" s="341"/>
      <c r="ER427" s="341"/>
      <c r="ES427" s="341"/>
      <c r="ET427" s="341"/>
      <c r="EU427" s="341"/>
      <c r="EV427" s="341"/>
      <c r="EW427" s="341"/>
    </row>
    <row r="428" spans="1:153" s="366" customFormat="1" ht="12.75">
      <c r="A428" s="336"/>
      <c r="B428" s="337"/>
      <c r="C428" s="425"/>
      <c r="D428" s="338"/>
      <c r="E428" s="339"/>
      <c r="F428" s="347"/>
      <c r="G428" s="347"/>
      <c r="H428" s="347"/>
      <c r="I428" s="347"/>
      <c r="J428" s="347"/>
      <c r="K428" s="347"/>
      <c r="L428" s="347"/>
      <c r="M428" s="347"/>
      <c r="N428" s="347"/>
      <c r="O428" s="347"/>
      <c r="P428" s="347"/>
      <c r="Q428" s="347"/>
      <c r="R428" s="347"/>
      <c r="S428" s="347"/>
      <c r="T428" s="347"/>
      <c r="U428" s="347"/>
      <c r="V428" s="347"/>
      <c r="W428" s="347"/>
      <c r="X428" s="347"/>
      <c r="Y428" s="347"/>
      <c r="Z428" s="347"/>
      <c r="AA428" s="347"/>
      <c r="AB428" s="347"/>
      <c r="AC428" s="341"/>
      <c r="AD428" s="341"/>
      <c r="AE428" s="341"/>
      <c r="AF428" s="341"/>
      <c r="AG428" s="341"/>
      <c r="AH428" s="341"/>
      <c r="AI428" s="341"/>
      <c r="AJ428" s="341"/>
      <c r="AK428" s="341"/>
      <c r="AL428" s="341"/>
      <c r="AM428" s="341"/>
      <c r="AN428" s="341"/>
      <c r="AO428" s="341"/>
      <c r="AP428" s="341"/>
      <c r="AQ428" s="341"/>
      <c r="AR428" s="341"/>
      <c r="AS428" s="341"/>
      <c r="AT428" s="341"/>
      <c r="AU428" s="341"/>
      <c r="AV428" s="341"/>
      <c r="AW428" s="341"/>
      <c r="AX428" s="341"/>
      <c r="AY428" s="341"/>
      <c r="AZ428" s="341"/>
      <c r="BA428" s="341"/>
      <c r="BB428" s="341"/>
      <c r="BC428" s="341"/>
      <c r="BD428" s="341"/>
      <c r="BE428" s="341"/>
      <c r="BF428" s="341"/>
      <c r="BG428" s="341"/>
      <c r="BH428" s="341"/>
      <c r="BI428" s="341"/>
      <c r="BJ428" s="341"/>
      <c r="BK428" s="341"/>
      <c r="BL428" s="341"/>
      <c r="BM428" s="341"/>
      <c r="BN428" s="341"/>
      <c r="BO428" s="341"/>
      <c r="BP428" s="341"/>
      <c r="BQ428" s="341"/>
      <c r="BR428" s="341"/>
      <c r="BS428" s="341"/>
      <c r="BT428" s="341"/>
      <c r="BU428" s="341"/>
      <c r="BV428" s="341"/>
      <c r="BW428" s="341"/>
      <c r="BX428" s="341"/>
      <c r="BY428" s="341"/>
      <c r="BZ428" s="341"/>
      <c r="CA428" s="341"/>
      <c r="CB428" s="341"/>
      <c r="CC428" s="341"/>
      <c r="CD428" s="341"/>
      <c r="CE428" s="341"/>
      <c r="CF428" s="341"/>
      <c r="CG428" s="341"/>
      <c r="CH428" s="341"/>
      <c r="CI428" s="341"/>
      <c r="CJ428" s="341"/>
      <c r="CK428" s="341"/>
      <c r="CL428" s="341"/>
      <c r="CM428" s="341"/>
      <c r="CN428" s="341"/>
      <c r="CO428" s="341"/>
      <c r="CP428" s="341"/>
      <c r="CQ428" s="341"/>
      <c r="CR428" s="341"/>
      <c r="CS428" s="341"/>
      <c r="CT428" s="341"/>
      <c r="CU428" s="341"/>
      <c r="CV428" s="341"/>
      <c r="CW428" s="341"/>
      <c r="CX428" s="341"/>
      <c r="CY428" s="341"/>
      <c r="CZ428" s="341"/>
      <c r="DA428" s="341"/>
      <c r="DB428" s="341"/>
      <c r="DC428" s="341"/>
      <c r="DD428" s="341"/>
      <c r="DE428" s="341"/>
      <c r="DF428" s="341"/>
      <c r="DG428" s="341"/>
      <c r="DH428" s="341"/>
      <c r="DI428" s="341"/>
      <c r="DJ428" s="341"/>
      <c r="DK428" s="341"/>
      <c r="DL428" s="341"/>
      <c r="DM428" s="341"/>
      <c r="DN428" s="341"/>
      <c r="DO428" s="341"/>
      <c r="DP428" s="341"/>
      <c r="DQ428" s="341"/>
      <c r="DR428" s="341"/>
      <c r="DS428" s="341"/>
      <c r="DT428" s="341"/>
      <c r="DU428" s="341"/>
      <c r="DV428" s="341"/>
      <c r="DW428" s="341"/>
      <c r="DX428" s="341"/>
      <c r="DY428" s="341"/>
      <c r="DZ428" s="341"/>
      <c r="EA428" s="341"/>
      <c r="EB428" s="341"/>
      <c r="EC428" s="341"/>
      <c r="ED428" s="341"/>
      <c r="EE428" s="341"/>
      <c r="EF428" s="341"/>
      <c r="EG428" s="341"/>
      <c r="EH428" s="341"/>
      <c r="EI428" s="341"/>
      <c r="EJ428" s="341"/>
      <c r="EK428" s="341"/>
      <c r="EL428" s="341"/>
      <c r="EM428" s="341"/>
      <c r="EN428" s="341"/>
      <c r="EO428" s="341"/>
      <c r="EP428" s="341"/>
      <c r="EQ428" s="341"/>
      <c r="ER428" s="341"/>
      <c r="ES428" s="341"/>
      <c r="ET428" s="341"/>
      <c r="EU428" s="341"/>
      <c r="EV428" s="341"/>
      <c r="EW428" s="341"/>
    </row>
    <row r="429" spans="1:153" s="366" customFormat="1" ht="12.75">
      <c r="A429" s="336"/>
      <c r="B429" s="337"/>
      <c r="C429" s="425"/>
      <c r="D429" s="338"/>
      <c r="E429" s="339"/>
      <c r="F429" s="347"/>
      <c r="G429" s="347"/>
      <c r="H429" s="347"/>
      <c r="I429" s="347"/>
      <c r="J429" s="347"/>
      <c r="K429" s="347"/>
      <c r="L429" s="347"/>
      <c r="M429" s="347"/>
      <c r="N429" s="347"/>
      <c r="O429" s="347"/>
      <c r="P429" s="347"/>
      <c r="Q429" s="347"/>
      <c r="R429" s="347"/>
      <c r="S429" s="347"/>
      <c r="T429" s="347"/>
      <c r="U429" s="347"/>
      <c r="V429" s="347"/>
      <c r="W429" s="347"/>
      <c r="X429" s="347"/>
      <c r="Y429" s="347"/>
      <c r="Z429" s="347"/>
      <c r="AA429" s="347"/>
      <c r="AB429" s="347"/>
      <c r="AC429" s="341"/>
      <c r="AD429" s="341"/>
      <c r="AE429" s="341"/>
      <c r="AF429" s="341"/>
      <c r="AG429" s="341"/>
      <c r="AH429" s="341"/>
      <c r="AI429" s="341"/>
      <c r="AJ429" s="341"/>
      <c r="AK429" s="341"/>
      <c r="AL429" s="341"/>
      <c r="AM429" s="341"/>
      <c r="AN429" s="341"/>
      <c r="AO429" s="341"/>
      <c r="AP429" s="341"/>
      <c r="AQ429" s="341"/>
      <c r="AR429" s="341"/>
      <c r="AS429" s="341"/>
      <c r="AT429" s="341"/>
      <c r="AU429" s="341"/>
      <c r="AV429" s="341"/>
      <c r="AW429" s="341"/>
      <c r="AX429" s="341"/>
      <c r="AY429" s="341"/>
      <c r="AZ429" s="341"/>
      <c r="BA429" s="341"/>
      <c r="BB429" s="341"/>
      <c r="BC429" s="341"/>
      <c r="BD429" s="341"/>
      <c r="BE429" s="341"/>
      <c r="BF429" s="341"/>
      <c r="BG429" s="341"/>
      <c r="BH429" s="341"/>
      <c r="BI429" s="341"/>
      <c r="BJ429" s="341"/>
      <c r="BK429" s="341"/>
      <c r="BL429" s="341"/>
      <c r="BM429" s="341"/>
      <c r="BN429" s="341"/>
      <c r="BO429" s="341"/>
      <c r="BP429" s="341"/>
      <c r="BQ429" s="341"/>
      <c r="BR429" s="341"/>
      <c r="BS429" s="341"/>
      <c r="BT429" s="341"/>
      <c r="BU429" s="341"/>
      <c r="BV429" s="341"/>
      <c r="BW429" s="341"/>
      <c r="BX429" s="341"/>
      <c r="BY429" s="341"/>
      <c r="BZ429" s="341"/>
      <c r="CA429" s="341"/>
      <c r="CB429" s="341"/>
      <c r="CC429" s="341"/>
      <c r="CD429" s="341"/>
      <c r="CE429" s="341"/>
      <c r="CF429" s="341"/>
      <c r="CG429" s="341"/>
      <c r="CH429" s="341"/>
      <c r="CI429" s="341"/>
      <c r="CJ429" s="341"/>
      <c r="CK429" s="341"/>
      <c r="CL429" s="341"/>
      <c r="CM429" s="341"/>
      <c r="CN429" s="341"/>
      <c r="CO429" s="341"/>
      <c r="CP429" s="341"/>
      <c r="CQ429" s="341"/>
      <c r="CR429" s="341"/>
      <c r="CS429" s="341"/>
      <c r="CT429" s="341"/>
      <c r="CU429" s="341"/>
      <c r="CV429" s="341"/>
      <c r="CW429" s="341"/>
      <c r="CX429" s="341"/>
      <c r="CY429" s="341"/>
      <c r="CZ429" s="341"/>
      <c r="DA429" s="341"/>
      <c r="DB429" s="341"/>
      <c r="DC429" s="341"/>
      <c r="DD429" s="341"/>
      <c r="DE429" s="341"/>
      <c r="DF429" s="341"/>
      <c r="DG429" s="341"/>
      <c r="DH429" s="341"/>
      <c r="DI429" s="341"/>
      <c r="DJ429" s="341"/>
      <c r="DK429" s="341"/>
      <c r="DL429" s="341"/>
      <c r="DM429" s="341"/>
      <c r="DN429" s="341"/>
      <c r="DO429" s="341"/>
      <c r="DP429" s="341"/>
      <c r="DQ429" s="341"/>
      <c r="DR429" s="341"/>
      <c r="DS429" s="341"/>
      <c r="DT429" s="341"/>
      <c r="DU429" s="341"/>
      <c r="DV429" s="341"/>
      <c r="DW429" s="341"/>
      <c r="DX429" s="341"/>
      <c r="DY429" s="341"/>
      <c r="DZ429" s="341"/>
      <c r="EA429" s="341"/>
      <c r="EB429" s="341"/>
      <c r="EC429" s="341"/>
      <c r="ED429" s="341"/>
      <c r="EE429" s="341"/>
      <c r="EF429" s="341"/>
      <c r="EG429" s="341"/>
      <c r="EH429" s="341"/>
      <c r="EI429" s="341"/>
      <c r="EJ429" s="341"/>
      <c r="EK429" s="341"/>
      <c r="EL429" s="341"/>
      <c r="EM429" s="341"/>
      <c r="EN429" s="341"/>
      <c r="EO429" s="341"/>
      <c r="EP429" s="341"/>
      <c r="EQ429" s="341"/>
      <c r="ER429" s="341"/>
      <c r="ES429" s="341"/>
      <c r="ET429" s="341"/>
      <c r="EU429" s="341"/>
      <c r="EV429" s="341"/>
      <c r="EW429" s="341"/>
    </row>
    <row r="430" spans="1:153" s="366" customFormat="1" ht="12.75">
      <c r="A430" s="336"/>
      <c r="B430" s="337"/>
      <c r="C430" s="425"/>
      <c r="D430" s="338"/>
      <c r="E430" s="339"/>
      <c r="F430" s="347"/>
      <c r="G430" s="347"/>
      <c r="H430" s="347"/>
      <c r="I430" s="347"/>
      <c r="J430" s="347"/>
      <c r="K430" s="347"/>
      <c r="L430" s="347"/>
      <c r="M430" s="347"/>
      <c r="N430" s="347"/>
      <c r="O430" s="347"/>
      <c r="P430" s="347"/>
      <c r="Q430" s="347"/>
      <c r="R430" s="347"/>
      <c r="S430" s="347"/>
      <c r="T430" s="347"/>
      <c r="U430" s="347"/>
      <c r="V430" s="347"/>
      <c r="W430" s="347"/>
      <c r="X430" s="347"/>
      <c r="Y430" s="347"/>
      <c r="Z430" s="347"/>
      <c r="AA430" s="347"/>
      <c r="AB430" s="347"/>
      <c r="AC430" s="341"/>
      <c r="AD430" s="341"/>
      <c r="AE430" s="341"/>
      <c r="AF430" s="341"/>
      <c r="AG430" s="341"/>
      <c r="AH430" s="341"/>
      <c r="AI430" s="341"/>
      <c r="AJ430" s="341"/>
      <c r="AK430" s="341"/>
      <c r="AL430" s="341"/>
      <c r="AM430" s="341"/>
      <c r="AN430" s="341"/>
      <c r="AO430" s="341"/>
      <c r="AP430" s="341"/>
      <c r="AQ430" s="341"/>
      <c r="AR430" s="341"/>
      <c r="AS430" s="341"/>
      <c r="AT430" s="341"/>
      <c r="AU430" s="341"/>
      <c r="AV430" s="341"/>
      <c r="AW430" s="341"/>
      <c r="AX430" s="341"/>
      <c r="AY430" s="341"/>
      <c r="AZ430" s="341"/>
      <c r="BA430" s="341"/>
      <c r="BB430" s="341"/>
      <c r="BC430" s="341"/>
      <c r="BD430" s="341"/>
      <c r="BE430" s="341"/>
      <c r="BF430" s="341"/>
      <c r="BG430" s="341"/>
      <c r="BH430" s="341"/>
      <c r="BI430" s="341"/>
      <c r="BJ430" s="341"/>
      <c r="BK430" s="341"/>
      <c r="BL430" s="341"/>
      <c r="BM430" s="341"/>
      <c r="BN430" s="341"/>
      <c r="BO430" s="341"/>
      <c r="BP430" s="341"/>
      <c r="BQ430" s="341"/>
      <c r="BR430" s="341"/>
      <c r="BS430" s="341"/>
      <c r="BT430" s="341"/>
      <c r="BU430" s="341"/>
      <c r="BV430" s="341"/>
      <c r="BW430" s="341"/>
      <c r="BX430" s="341"/>
      <c r="BY430" s="341"/>
      <c r="BZ430" s="341"/>
      <c r="CA430" s="341"/>
      <c r="CB430" s="341"/>
      <c r="CC430" s="341"/>
      <c r="CD430" s="341"/>
      <c r="CE430" s="341"/>
      <c r="CF430" s="341"/>
      <c r="CG430" s="341"/>
      <c r="CH430" s="341"/>
      <c r="CI430" s="341"/>
      <c r="CJ430" s="341"/>
      <c r="CK430" s="341"/>
      <c r="CL430" s="341"/>
      <c r="CM430" s="341"/>
      <c r="CN430" s="341"/>
      <c r="CO430" s="341"/>
      <c r="CP430" s="341"/>
      <c r="CQ430" s="341"/>
      <c r="CR430" s="341"/>
      <c r="CS430" s="341"/>
      <c r="CT430" s="341"/>
      <c r="CU430" s="341"/>
      <c r="CV430" s="341"/>
      <c r="CW430" s="341"/>
      <c r="CX430" s="341"/>
      <c r="CY430" s="341"/>
      <c r="CZ430" s="341"/>
      <c r="DA430" s="341"/>
      <c r="DB430" s="341"/>
      <c r="DC430" s="341"/>
      <c r="DD430" s="341"/>
      <c r="DE430" s="341"/>
      <c r="DF430" s="341"/>
      <c r="DG430" s="341"/>
      <c r="DH430" s="341"/>
      <c r="DI430" s="341"/>
      <c r="DJ430" s="341"/>
      <c r="DK430" s="341"/>
      <c r="DL430" s="341"/>
      <c r="DM430" s="341"/>
      <c r="DN430" s="341"/>
      <c r="DO430" s="341"/>
      <c r="DP430" s="341"/>
      <c r="DQ430" s="341"/>
      <c r="DR430" s="341"/>
      <c r="DS430" s="341"/>
      <c r="DT430" s="341"/>
      <c r="DU430" s="341"/>
      <c r="DV430" s="341"/>
      <c r="DW430" s="341"/>
      <c r="DX430" s="341"/>
      <c r="DY430" s="341"/>
      <c r="DZ430" s="341"/>
      <c r="EA430" s="341"/>
      <c r="EB430" s="341"/>
      <c r="EC430" s="341"/>
      <c r="ED430" s="341"/>
      <c r="EE430" s="341"/>
      <c r="EF430" s="341"/>
      <c r="EG430" s="341"/>
      <c r="EH430" s="341"/>
      <c r="EI430" s="341"/>
      <c r="EJ430" s="341"/>
      <c r="EK430" s="341"/>
      <c r="EL430" s="341"/>
      <c r="EM430" s="341"/>
      <c r="EN430" s="341"/>
      <c r="EO430" s="341"/>
      <c r="EP430" s="341"/>
      <c r="EQ430" s="341"/>
      <c r="ER430" s="341"/>
      <c r="ES430" s="341"/>
      <c r="ET430" s="341"/>
      <c r="EU430" s="341"/>
      <c r="EV430" s="341"/>
      <c r="EW430" s="341"/>
    </row>
    <row r="431" spans="1:153" s="366" customFormat="1" ht="12.75">
      <c r="A431" s="336"/>
      <c r="B431" s="337"/>
      <c r="C431" s="425"/>
      <c r="D431" s="338"/>
      <c r="E431" s="339"/>
      <c r="F431" s="347"/>
      <c r="G431" s="347"/>
      <c r="H431" s="347"/>
      <c r="I431" s="347"/>
      <c r="J431" s="347"/>
      <c r="K431" s="347"/>
      <c r="L431" s="347"/>
      <c r="M431" s="347"/>
      <c r="N431" s="347"/>
      <c r="O431" s="347"/>
      <c r="P431" s="347"/>
      <c r="Q431" s="347"/>
      <c r="R431" s="347"/>
      <c r="S431" s="347"/>
      <c r="T431" s="347"/>
      <c r="U431" s="347"/>
      <c r="V431" s="347"/>
      <c r="W431" s="347"/>
      <c r="X431" s="347"/>
      <c r="Y431" s="347"/>
      <c r="Z431" s="347"/>
      <c r="AA431" s="347"/>
      <c r="AB431" s="347"/>
      <c r="AC431" s="341"/>
      <c r="AD431" s="341"/>
      <c r="AE431" s="341"/>
      <c r="AF431" s="341"/>
      <c r="AG431" s="341"/>
      <c r="AH431" s="341"/>
      <c r="AI431" s="341"/>
      <c r="AJ431" s="341"/>
      <c r="AK431" s="341"/>
      <c r="AL431" s="341"/>
      <c r="AM431" s="341"/>
      <c r="AN431" s="341"/>
      <c r="AO431" s="341"/>
      <c r="AP431" s="341"/>
      <c r="AQ431" s="341"/>
      <c r="AR431" s="341"/>
      <c r="AS431" s="341"/>
      <c r="AT431" s="341"/>
      <c r="AU431" s="341"/>
      <c r="AV431" s="341"/>
      <c r="AW431" s="341"/>
      <c r="AX431" s="341"/>
      <c r="AY431" s="341"/>
      <c r="AZ431" s="341"/>
      <c r="BA431" s="341"/>
      <c r="BB431" s="341"/>
      <c r="BC431" s="341"/>
      <c r="BD431" s="341"/>
      <c r="BE431" s="341"/>
      <c r="BF431" s="341"/>
      <c r="BG431" s="341"/>
      <c r="BH431" s="341"/>
      <c r="BI431" s="341"/>
      <c r="BJ431" s="341"/>
      <c r="BK431" s="341"/>
      <c r="BL431" s="341"/>
      <c r="BM431" s="341"/>
      <c r="BN431" s="341"/>
      <c r="BO431" s="341"/>
      <c r="BP431" s="341"/>
      <c r="BQ431" s="341"/>
      <c r="BR431" s="341"/>
      <c r="BS431" s="341"/>
      <c r="BT431" s="341"/>
      <c r="BU431" s="341"/>
      <c r="BV431" s="341"/>
      <c r="BW431" s="341"/>
      <c r="BX431" s="341"/>
      <c r="BY431" s="341"/>
      <c r="BZ431" s="341"/>
      <c r="CA431" s="341"/>
      <c r="CB431" s="341"/>
      <c r="CC431" s="341"/>
      <c r="CD431" s="341"/>
      <c r="CE431" s="341"/>
      <c r="CF431" s="341"/>
      <c r="CG431" s="341"/>
      <c r="CH431" s="341"/>
      <c r="CI431" s="341"/>
      <c r="CJ431" s="341"/>
      <c r="CK431" s="341"/>
      <c r="CL431" s="341"/>
      <c r="CM431" s="341"/>
      <c r="CN431" s="341"/>
      <c r="CO431" s="341"/>
      <c r="CP431" s="341"/>
      <c r="CQ431" s="341"/>
      <c r="CR431" s="341"/>
      <c r="CS431" s="341"/>
      <c r="CT431" s="341"/>
      <c r="CU431" s="341"/>
      <c r="CV431" s="341"/>
      <c r="CW431" s="341"/>
      <c r="CX431" s="341"/>
      <c r="CY431" s="341"/>
      <c r="CZ431" s="341"/>
      <c r="DA431" s="341"/>
      <c r="DB431" s="341"/>
      <c r="DC431" s="341"/>
      <c r="DD431" s="341"/>
      <c r="DE431" s="341"/>
      <c r="DF431" s="341"/>
      <c r="DG431" s="341"/>
      <c r="DH431" s="341"/>
      <c r="DI431" s="341"/>
      <c r="DJ431" s="341"/>
      <c r="DK431" s="341"/>
      <c r="DL431" s="341"/>
      <c r="DM431" s="341"/>
      <c r="DN431" s="341"/>
      <c r="DO431" s="341"/>
      <c r="DP431" s="341"/>
      <c r="DQ431" s="341"/>
      <c r="DR431" s="341"/>
      <c r="DS431" s="341"/>
      <c r="DT431" s="341"/>
      <c r="DU431" s="341"/>
      <c r="DV431" s="341"/>
      <c r="DW431" s="341"/>
      <c r="DX431" s="341"/>
      <c r="DY431" s="341"/>
      <c r="DZ431" s="341"/>
      <c r="EA431" s="341"/>
      <c r="EB431" s="341"/>
      <c r="EC431" s="341"/>
      <c r="ED431" s="341"/>
      <c r="EE431" s="341"/>
      <c r="EF431" s="341"/>
      <c r="EG431" s="341"/>
      <c r="EH431" s="341"/>
      <c r="EI431" s="341"/>
      <c r="EJ431" s="341"/>
      <c r="EK431" s="341"/>
      <c r="EL431" s="341"/>
      <c r="EM431" s="341"/>
      <c r="EN431" s="341"/>
      <c r="EO431" s="341"/>
      <c r="EP431" s="341"/>
      <c r="EQ431" s="341"/>
      <c r="ER431" s="341"/>
      <c r="ES431" s="341"/>
      <c r="ET431" s="341"/>
      <c r="EU431" s="341"/>
      <c r="EV431" s="341"/>
      <c r="EW431" s="341"/>
    </row>
    <row r="432" spans="1:153" s="366" customFormat="1" ht="12.75">
      <c r="A432" s="336"/>
      <c r="B432" s="337"/>
      <c r="C432" s="425"/>
      <c r="D432" s="338"/>
      <c r="E432" s="339"/>
      <c r="F432" s="347"/>
      <c r="G432" s="347"/>
      <c r="H432" s="347"/>
      <c r="I432" s="347"/>
      <c r="J432" s="347"/>
      <c r="K432" s="347"/>
      <c r="L432" s="347"/>
      <c r="M432" s="347"/>
      <c r="N432" s="347"/>
      <c r="O432" s="347"/>
      <c r="P432" s="347"/>
      <c r="Q432" s="347"/>
      <c r="R432" s="347"/>
      <c r="S432" s="347"/>
      <c r="T432" s="347"/>
      <c r="U432" s="347"/>
      <c r="V432" s="347"/>
      <c r="W432" s="347"/>
      <c r="X432" s="347"/>
      <c r="Y432" s="347"/>
      <c r="Z432" s="347"/>
      <c r="AA432" s="347"/>
      <c r="AB432" s="347"/>
      <c r="AC432" s="341"/>
      <c r="AD432" s="341"/>
      <c r="AE432" s="341"/>
      <c r="AF432" s="341"/>
      <c r="AG432" s="341"/>
      <c r="AH432" s="341"/>
      <c r="AI432" s="341"/>
      <c r="AJ432" s="341"/>
      <c r="AK432" s="341"/>
      <c r="AL432" s="341"/>
      <c r="AM432" s="341"/>
      <c r="AN432" s="341"/>
      <c r="AO432" s="341"/>
      <c r="AP432" s="341"/>
      <c r="AQ432" s="341"/>
      <c r="AR432" s="341"/>
      <c r="AS432" s="341"/>
      <c r="AT432" s="341"/>
      <c r="AU432" s="341"/>
      <c r="AV432" s="341"/>
      <c r="AW432" s="341"/>
      <c r="AX432" s="341"/>
      <c r="AY432" s="341"/>
      <c r="AZ432" s="341"/>
      <c r="BA432" s="341"/>
      <c r="BB432" s="341"/>
      <c r="BC432" s="341"/>
      <c r="BD432" s="341"/>
      <c r="BE432" s="341"/>
      <c r="BF432" s="341"/>
      <c r="BG432" s="341"/>
      <c r="BH432" s="341"/>
      <c r="BI432" s="341"/>
      <c r="BJ432" s="341"/>
      <c r="BK432" s="341"/>
      <c r="BL432" s="341"/>
      <c r="BM432" s="341"/>
      <c r="BN432" s="341"/>
      <c r="BO432" s="341"/>
      <c r="BP432" s="341"/>
      <c r="BQ432" s="341"/>
      <c r="BR432" s="341"/>
      <c r="BS432" s="341"/>
      <c r="BT432" s="341"/>
      <c r="BU432" s="341"/>
      <c r="BV432" s="341"/>
      <c r="BW432" s="341"/>
      <c r="BX432" s="341"/>
      <c r="BY432" s="341"/>
      <c r="BZ432" s="341"/>
      <c r="CA432" s="341"/>
      <c r="CB432" s="341"/>
      <c r="CC432" s="341"/>
      <c r="CD432" s="341"/>
      <c r="CE432" s="341"/>
      <c r="CF432" s="341"/>
      <c r="CG432" s="341"/>
      <c r="CH432" s="341"/>
      <c r="CI432" s="341"/>
      <c r="CJ432" s="341"/>
      <c r="CK432" s="341"/>
      <c r="CL432" s="341"/>
      <c r="CM432" s="341"/>
      <c r="CN432" s="341"/>
      <c r="CO432" s="341"/>
      <c r="CP432" s="341"/>
      <c r="CQ432" s="341"/>
      <c r="CR432" s="341"/>
      <c r="CS432" s="341"/>
      <c r="CT432" s="341"/>
      <c r="CU432" s="341"/>
      <c r="CV432" s="341"/>
      <c r="CW432" s="341"/>
      <c r="CX432" s="341"/>
      <c r="CY432" s="341"/>
      <c r="CZ432" s="341"/>
      <c r="DA432" s="341"/>
      <c r="DB432" s="341"/>
      <c r="DC432" s="341"/>
      <c r="DD432" s="341"/>
      <c r="DE432" s="341"/>
      <c r="DF432" s="341"/>
      <c r="DG432" s="341"/>
      <c r="DH432" s="341"/>
      <c r="DI432" s="341"/>
      <c r="DJ432" s="341"/>
      <c r="DK432" s="341"/>
      <c r="DL432" s="341"/>
      <c r="DM432" s="341"/>
      <c r="DN432" s="341"/>
      <c r="DO432" s="341"/>
      <c r="DP432" s="341"/>
      <c r="DQ432" s="341"/>
      <c r="DR432" s="341"/>
      <c r="DS432" s="341"/>
      <c r="DT432" s="341"/>
      <c r="DU432" s="341"/>
      <c r="DV432" s="341"/>
      <c r="DW432" s="341"/>
      <c r="DX432" s="341"/>
      <c r="DY432" s="341"/>
      <c r="DZ432" s="341"/>
      <c r="EA432" s="341"/>
      <c r="EB432" s="341"/>
      <c r="EC432" s="341"/>
      <c r="ED432" s="341"/>
      <c r="EE432" s="341"/>
      <c r="EF432" s="341"/>
      <c r="EG432" s="341"/>
      <c r="EH432" s="341"/>
      <c r="EI432" s="341"/>
      <c r="EJ432" s="341"/>
      <c r="EK432" s="341"/>
      <c r="EL432" s="341"/>
      <c r="EM432" s="341"/>
      <c r="EN432" s="341"/>
      <c r="EO432" s="341"/>
      <c r="EP432" s="341"/>
      <c r="EQ432" s="341"/>
      <c r="ER432" s="341"/>
      <c r="ES432" s="341"/>
      <c r="ET432" s="341"/>
      <c r="EU432" s="341"/>
      <c r="EV432" s="341"/>
      <c r="EW432" s="341"/>
    </row>
    <row r="433" spans="1:153" s="366" customFormat="1" ht="12.75">
      <c r="A433" s="336"/>
      <c r="B433" s="337"/>
      <c r="C433" s="425"/>
      <c r="D433" s="338"/>
      <c r="E433" s="339"/>
      <c r="F433" s="347"/>
      <c r="G433" s="347"/>
      <c r="H433" s="347"/>
      <c r="I433" s="347"/>
      <c r="J433" s="347"/>
      <c r="K433" s="347"/>
      <c r="L433" s="347"/>
      <c r="M433" s="347"/>
      <c r="N433" s="347"/>
      <c r="O433" s="347"/>
      <c r="P433" s="347"/>
      <c r="Q433" s="347"/>
      <c r="R433" s="347"/>
      <c r="S433" s="347"/>
      <c r="T433" s="347"/>
      <c r="U433" s="347"/>
      <c r="V433" s="347"/>
      <c r="W433" s="347"/>
      <c r="X433" s="347"/>
      <c r="Y433" s="347"/>
      <c r="Z433" s="347"/>
      <c r="AA433" s="347"/>
      <c r="AB433" s="347"/>
      <c r="AC433" s="341"/>
      <c r="AD433" s="341"/>
      <c r="AE433" s="341"/>
      <c r="AF433" s="341"/>
      <c r="AG433" s="341"/>
      <c r="AH433" s="341"/>
      <c r="AI433" s="341"/>
      <c r="AJ433" s="341"/>
      <c r="AK433" s="341"/>
      <c r="AL433" s="341"/>
      <c r="AM433" s="341"/>
      <c r="AN433" s="341"/>
      <c r="AO433" s="341"/>
      <c r="AP433" s="341"/>
      <c r="AQ433" s="341"/>
      <c r="AR433" s="341"/>
      <c r="AS433" s="341"/>
      <c r="AT433" s="341"/>
      <c r="AU433" s="341"/>
      <c r="AV433" s="341"/>
      <c r="AW433" s="341"/>
      <c r="AX433" s="341"/>
      <c r="AY433" s="341"/>
      <c r="AZ433" s="341"/>
      <c r="BA433" s="341"/>
      <c r="BB433" s="341"/>
      <c r="BC433" s="341"/>
      <c r="BD433" s="341"/>
      <c r="BE433" s="341"/>
      <c r="BF433" s="341"/>
      <c r="BG433" s="341"/>
      <c r="BH433" s="341"/>
      <c r="BI433" s="341"/>
      <c r="BJ433" s="341"/>
      <c r="BK433" s="341"/>
      <c r="BL433" s="341"/>
      <c r="BM433" s="341"/>
      <c r="BN433" s="341"/>
      <c r="BO433" s="341"/>
      <c r="BP433" s="341"/>
      <c r="BQ433" s="341"/>
      <c r="BR433" s="341"/>
      <c r="BS433" s="341"/>
      <c r="BT433" s="341"/>
      <c r="BU433" s="341"/>
      <c r="BV433" s="341"/>
      <c r="BW433" s="341"/>
      <c r="BX433" s="341"/>
      <c r="BY433" s="341"/>
      <c r="BZ433" s="341"/>
      <c r="CA433" s="341"/>
      <c r="CB433" s="341"/>
      <c r="CC433" s="341"/>
      <c r="CD433" s="341"/>
      <c r="CE433" s="341"/>
      <c r="CF433" s="341"/>
      <c r="CG433" s="341"/>
      <c r="CH433" s="341"/>
      <c r="CI433" s="341"/>
      <c r="CJ433" s="341"/>
      <c r="CK433" s="341"/>
      <c r="CL433" s="341"/>
      <c r="CM433" s="341"/>
      <c r="CN433" s="341"/>
      <c r="CO433" s="341"/>
      <c r="CP433" s="341"/>
      <c r="CQ433" s="341"/>
      <c r="CR433" s="341"/>
      <c r="CS433" s="341"/>
      <c r="CT433" s="341"/>
      <c r="CU433" s="341"/>
      <c r="CV433" s="341"/>
      <c r="CW433" s="341"/>
      <c r="CX433" s="341"/>
      <c r="CY433" s="341"/>
      <c r="CZ433" s="341"/>
      <c r="DA433" s="341"/>
      <c r="DB433" s="341"/>
      <c r="DC433" s="341"/>
      <c r="DD433" s="341"/>
      <c r="DE433" s="341"/>
      <c r="DF433" s="341"/>
      <c r="DG433" s="341"/>
      <c r="DH433" s="341"/>
      <c r="DI433" s="341"/>
      <c r="DJ433" s="341"/>
      <c r="DK433" s="341"/>
      <c r="DL433" s="341"/>
      <c r="DM433" s="341"/>
      <c r="DN433" s="341"/>
      <c r="DO433" s="341"/>
      <c r="DP433" s="341"/>
      <c r="DQ433" s="341"/>
      <c r="DR433" s="341"/>
      <c r="DS433" s="341"/>
      <c r="DT433" s="341"/>
      <c r="DU433" s="341"/>
      <c r="DV433" s="341"/>
      <c r="DW433" s="341"/>
      <c r="DX433" s="341"/>
      <c r="DY433" s="341"/>
      <c r="DZ433" s="341"/>
      <c r="EA433" s="341"/>
      <c r="EB433" s="341"/>
      <c r="EC433" s="341"/>
      <c r="ED433" s="341"/>
      <c r="EE433" s="341"/>
      <c r="EF433" s="341"/>
      <c r="EG433" s="341"/>
      <c r="EH433" s="341"/>
      <c r="EI433" s="341"/>
      <c r="EJ433" s="341"/>
      <c r="EK433" s="341"/>
      <c r="EL433" s="341"/>
      <c r="EM433" s="341"/>
      <c r="EN433" s="341"/>
      <c r="EO433" s="341"/>
      <c r="EP433" s="341"/>
      <c r="EQ433" s="341"/>
      <c r="ER433" s="341"/>
      <c r="ES433" s="341"/>
      <c r="ET433" s="341"/>
      <c r="EU433" s="341"/>
      <c r="EV433" s="341"/>
      <c r="EW433" s="341"/>
    </row>
    <row r="434" spans="1:153" s="366" customFormat="1" ht="12.75">
      <c r="A434" s="336"/>
      <c r="B434" s="337"/>
      <c r="C434" s="425"/>
      <c r="D434" s="338"/>
      <c r="E434" s="339"/>
      <c r="F434" s="347"/>
      <c r="G434" s="347"/>
      <c r="H434" s="347"/>
      <c r="I434" s="347"/>
      <c r="J434" s="347"/>
      <c r="K434" s="347"/>
      <c r="L434" s="347"/>
      <c r="M434" s="347"/>
      <c r="N434" s="347"/>
      <c r="O434" s="347"/>
      <c r="P434" s="347"/>
      <c r="Q434" s="347"/>
      <c r="R434" s="347"/>
      <c r="S434" s="347"/>
      <c r="T434" s="347"/>
      <c r="U434" s="347"/>
      <c r="V434" s="347"/>
      <c r="W434" s="347"/>
      <c r="X434" s="347"/>
      <c r="Y434" s="347"/>
      <c r="Z434" s="347"/>
      <c r="AA434" s="347"/>
      <c r="AB434" s="347"/>
      <c r="AC434" s="341"/>
      <c r="AD434" s="341"/>
      <c r="AE434" s="341"/>
      <c r="AF434" s="341"/>
      <c r="AG434" s="341"/>
      <c r="AH434" s="341"/>
      <c r="AI434" s="341"/>
      <c r="AJ434" s="341"/>
      <c r="AK434" s="341"/>
      <c r="AL434" s="341"/>
      <c r="AM434" s="341"/>
      <c r="AN434" s="341"/>
      <c r="AO434" s="341"/>
      <c r="AP434" s="341"/>
      <c r="AQ434" s="341"/>
      <c r="AR434" s="341"/>
      <c r="AS434" s="341"/>
      <c r="AT434" s="341"/>
      <c r="AU434" s="341"/>
      <c r="AV434" s="341"/>
      <c r="AW434" s="341"/>
      <c r="AX434" s="341"/>
      <c r="AY434" s="341"/>
      <c r="AZ434" s="341"/>
      <c r="BA434" s="341"/>
      <c r="BB434" s="341"/>
      <c r="BC434" s="341"/>
      <c r="BD434" s="341"/>
      <c r="BE434" s="341"/>
      <c r="BF434" s="341"/>
      <c r="BG434" s="341"/>
      <c r="BH434" s="341"/>
      <c r="BI434" s="341"/>
      <c r="BJ434" s="341"/>
      <c r="BK434" s="341"/>
      <c r="BL434" s="341"/>
      <c r="BM434" s="341"/>
      <c r="BN434" s="341"/>
      <c r="BO434" s="341"/>
      <c r="BP434" s="341"/>
      <c r="BQ434" s="341"/>
      <c r="BR434" s="341"/>
      <c r="BS434" s="341"/>
      <c r="BT434" s="341"/>
      <c r="BU434" s="341"/>
      <c r="BV434" s="341"/>
      <c r="BW434" s="341"/>
      <c r="BX434" s="341"/>
      <c r="BY434" s="341"/>
      <c r="BZ434" s="341"/>
      <c r="CA434" s="341"/>
      <c r="CB434" s="341"/>
      <c r="CC434" s="341"/>
      <c r="CD434" s="341"/>
      <c r="CE434" s="341"/>
      <c r="CF434" s="341"/>
      <c r="CG434" s="341"/>
      <c r="CH434" s="341"/>
      <c r="CI434" s="341"/>
      <c r="CJ434" s="341"/>
      <c r="CK434" s="341"/>
      <c r="CL434" s="341"/>
      <c r="CM434" s="341"/>
      <c r="CN434" s="341"/>
      <c r="CO434" s="341"/>
      <c r="CP434" s="341"/>
      <c r="CQ434" s="341"/>
      <c r="CR434" s="341"/>
      <c r="CS434" s="341"/>
      <c r="CT434" s="341"/>
      <c r="CU434" s="341"/>
      <c r="CV434" s="341"/>
      <c r="CW434" s="341"/>
      <c r="CX434" s="341"/>
      <c r="CY434" s="341"/>
      <c r="CZ434" s="341"/>
      <c r="DA434" s="341"/>
      <c r="DB434" s="341"/>
      <c r="DC434" s="341"/>
      <c r="DD434" s="341"/>
      <c r="DE434" s="341"/>
      <c r="DF434" s="341"/>
      <c r="DG434" s="341"/>
      <c r="DH434" s="341"/>
      <c r="DI434" s="341"/>
      <c r="DJ434" s="341"/>
      <c r="DK434" s="341"/>
      <c r="DL434" s="341"/>
      <c r="DM434" s="341"/>
      <c r="DN434" s="341"/>
      <c r="DO434" s="341"/>
      <c r="DP434" s="341"/>
      <c r="DQ434" s="341"/>
      <c r="DR434" s="341"/>
      <c r="DS434" s="341"/>
      <c r="DT434" s="341"/>
      <c r="DU434" s="341"/>
      <c r="DV434" s="341"/>
      <c r="DW434" s="341"/>
      <c r="DX434" s="341"/>
      <c r="DY434" s="341"/>
      <c r="DZ434" s="341"/>
      <c r="EA434" s="341"/>
      <c r="EB434" s="341"/>
      <c r="EC434" s="341"/>
      <c r="ED434" s="341"/>
      <c r="EE434" s="341"/>
      <c r="EF434" s="341"/>
      <c r="EG434" s="341"/>
      <c r="EH434" s="341"/>
      <c r="EI434" s="341"/>
      <c r="EJ434" s="341"/>
      <c r="EK434" s="341"/>
      <c r="EL434" s="341"/>
      <c r="EM434" s="341"/>
      <c r="EN434" s="341"/>
      <c r="EO434" s="341"/>
      <c r="EP434" s="341"/>
      <c r="EQ434" s="341"/>
      <c r="ER434" s="341"/>
      <c r="ES434" s="341"/>
      <c r="ET434" s="341"/>
      <c r="EU434" s="341"/>
      <c r="EV434" s="341"/>
      <c r="EW434" s="341"/>
    </row>
    <row r="435" spans="1:153" s="366" customFormat="1" ht="12.75">
      <c r="A435" s="336"/>
      <c r="B435" s="337"/>
      <c r="C435" s="425"/>
      <c r="D435" s="338"/>
      <c r="E435" s="339"/>
      <c r="F435" s="347"/>
      <c r="G435" s="347"/>
      <c r="H435" s="347"/>
      <c r="I435" s="347"/>
      <c r="J435" s="347"/>
      <c r="K435" s="347"/>
      <c r="L435" s="347"/>
      <c r="M435" s="347"/>
      <c r="N435" s="347"/>
      <c r="O435" s="347"/>
      <c r="P435" s="347"/>
      <c r="Q435" s="347"/>
      <c r="R435" s="347"/>
      <c r="S435" s="347"/>
      <c r="T435" s="347"/>
      <c r="U435" s="347"/>
      <c r="V435" s="347"/>
      <c r="W435" s="347"/>
      <c r="X435" s="347"/>
      <c r="Y435" s="347"/>
      <c r="Z435" s="347"/>
      <c r="AA435" s="347"/>
      <c r="AB435" s="347"/>
      <c r="AC435" s="341"/>
      <c r="AD435" s="341"/>
      <c r="AE435" s="341"/>
      <c r="AF435" s="341"/>
      <c r="AG435" s="341"/>
      <c r="AH435" s="341"/>
      <c r="AI435" s="341"/>
      <c r="AJ435" s="341"/>
      <c r="AK435" s="341"/>
      <c r="AL435" s="341"/>
      <c r="AM435" s="341"/>
      <c r="AN435" s="341"/>
      <c r="AO435" s="341"/>
      <c r="AP435" s="341"/>
      <c r="AQ435" s="341"/>
      <c r="AR435" s="341"/>
      <c r="AS435" s="341"/>
      <c r="AT435" s="341"/>
      <c r="AU435" s="341"/>
      <c r="AV435" s="341"/>
      <c r="AW435" s="341"/>
      <c r="AX435" s="341"/>
      <c r="AY435" s="341"/>
      <c r="AZ435" s="341"/>
      <c r="BA435" s="341"/>
      <c r="BB435" s="341"/>
      <c r="BC435" s="341"/>
      <c r="BD435" s="341"/>
      <c r="BE435" s="341"/>
      <c r="BF435" s="341"/>
      <c r="BG435" s="341"/>
      <c r="BH435" s="341"/>
      <c r="BI435" s="341"/>
      <c r="BJ435" s="341"/>
      <c r="BK435" s="341"/>
      <c r="BL435" s="341"/>
      <c r="BM435" s="341"/>
      <c r="BN435" s="341"/>
      <c r="BO435" s="341"/>
      <c r="BP435" s="341"/>
      <c r="BQ435" s="341"/>
      <c r="BR435" s="341"/>
      <c r="BS435" s="341"/>
      <c r="BT435" s="341"/>
      <c r="BU435" s="341"/>
      <c r="BV435" s="341"/>
      <c r="BW435" s="341"/>
      <c r="BX435" s="341"/>
      <c r="BY435" s="341"/>
      <c r="BZ435" s="341"/>
      <c r="CA435" s="341"/>
      <c r="CB435" s="341"/>
      <c r="CC435" s="341"/>
      <c r="CD435" s="341"/>
      <c r="CE435" s="341"/>
      <c r="CF435" s="341"/>
      <c r="CG435" s="341"/>
      <c r="CH435" s="341"/>
      <c r="CI435" s="341"/>
      <c r="CJ435" s="341"/>
      <c r="CK435" s="341"/>
      <c r="CL435" s="341"/>
      <c r="CM435" s="341"/>
      <c r="CN435" s="341"/>
      <c r="CO435" s="341"/>
      <c r="CP435" s="341"/>
      <c r="CQ435" s="341"/>
      <c r="CR435" s="341"/>
      <c r="CS435" s="341"/>
      <c r="CT435" s="341"/>
      <c r="CU435" s="341"/>
      <c r="CV435" s="341"/>
      <c r="CW435" s="341"/>
      <c r="CX435" s="341"/>
      <c r="CY435" s="341"/>
      <c r="CZ435" s="341"/>
      <c r="DA435" s="341"/>
      <c r="DB435" s="341"/>
      <c r="DC435" s="341"/>
      <c r="DD435" s="341"/>
      <c r="DE435" s="341"/>
      <c r="DF435" s="341"/>
      <c r="DG435" s="341"/>
      <c r="DH435" s="341"/>
      <c r="DI435" s="341"/>
      <c r="DJ435" s="341"/>
      <c r="DK435" s="341"/>
      <c r="DL435" s="341"/>
      <c r="DM435" s="341"/>
      <c r="DN435" s="341"/>
      <c r="DO435" s="341"/>
      <c r="DP435" s="341"/>
      <c r="DQ435" s="341"/>
      <c r="DR435" s="341"/>
      <c r="DS435" s="341"/>
      <c r="DT435" s="341"/>
      <c r="DU435" s="341"/>
      <c r="DV435" s="341"/>
      <c r="DW435" s="341"/>
      <c r="DX435" s="341"/>
      <c r="DY435" s="341"/>
      <c r="DZ435" s="341"/>
      <c r="EA435" s="341"/>
      <c r="EB435" s="341"/>
      <c r="EC435" s="341"/>
      <c r="ED435" s="341"/>
      <c r="EE435" s="341"/>
      <c r="EF435" s="341"/>
      <c r="EG435" s="341"/>
      <c r="EH435" s="341"/>
      <c r="EI435" s="341"/>
      <c r="EJ435" s="341"/>
      <c r="EK435" s="341"/>
      <c r="EL435" s="341"/>
      <c r="EM435" s="341"/>
      <c r="EN435" s="341"/>
      <c r="EO435" s="341"/>
      <c r="EP435" s="341"/>
      <c r="EQ435" s="341"/>
      <c r="ER435" s="341"/>
      <c r="ES435" s="341"/>
      <c r="ET435" s="341"/>
      <c r="EU435" s="341"/>
      <c r="EV435" s="341"/>
      <c r="EW435" s="341"/>
    </row>
    <row r="436" spans="1:153" s="366" customFormat="1" ht="12.75">
      <c r="A436" s="336"/>
      <c r="B436" s="337"/>
      <c r="C436" s="425"/>
      <c r="D436" s="338"/>
      <c r="E436" s="339"/>
      <c r="F436" s="347"/>
      <c r="G436" s="347"/>
      <c r="H436" s="347"/>
      <c r="I436" s="347"/>
      <c r="J436" s="347"/>
      <c r="K436" s="347"/>
      <c r="L436" s="347"/>
      <c r="M436" s="347"/>
      <c r="N436" s="347"/>
      <c r="O436" s="347"/>
      <c r="P436" s="347"/>
      <c r="Q436" s="347"/>
      <c r="R436" s="347"/>
      <c r="S436" s="347"/>
      <c r="T436" s="347"/>
      <c r="U436" s="347"/>
      <c r="V436" s="347"/>
      <c r="W436" s="347"/>
      <c r="X436" s="347"/>
      <c r="Y436" s="347"/>
      <c r="Z436" s="347"/>
      <c r="AA436" s="347"/>
      <c r="AB436" s="347"/>
      <c r="AC436" s="341"/>
      <c r="AD436" s="341"/>
      <c r="AE436" s="341"/>
      <c r="AF436" s="341"/>
      <c r="AG436" s="341"/>
      <c r="AH436" s="341"/>
      <c r="AI436" s="341"/>
      <c r="AJ436" s="341"/>
      <c r="AK436" s="341"/>
      <c r="AL436" s="341"/>
      <c r="AM436" s="341"/>
      <c r="AN436" s="341"/>
      <c r="AO436" s="341"/>
      <c r="AP436" s="341"/>
      <c r="AQ436" s="341"/>
      <c r="AR436" s="341"/>
      <c r="AS436" s="341"/>
      <c r="AT436" s="341"/>
      <c r="AU436" s="341"/>
      <c r="AV436" s="341"/>
      <c r="AW436" s="341"/>
      <c r="AX436" s="341"/>
      <c r="AY436" s="341"/>
      <c r="AZ436" s="341"/>
      <c r="BA436" s="341"/>
      <c r="BB436" s="341"/>
      <c r="BC436" s="341"/>
      <c r="BD436" s="341"/>
      <c r="BE436" s="341"/>
      <c r="BF436" s="341"/>
      <c r="BG436" s="341"/>
      <c r="BH436" s="341"/>
      <c r="BI436" s="341"/>
      <c r="BJ436" s="341"/>
      <c r="BK436" s="341"/>
      <c r="BL436" s="341"/>
      <c r="BM436" s="341"/>
      <c r="BN436" s="341"/>
      <c r="BO436" s="341"/>
      <c r="BP436" s="341"/>
      <c r="BQ436" s="341"/>
      <c r="BR436" s="341"/>
      <c r="BS436" s="341"/>
      <c r="BT436" s="341"/>
      <c r="BU436" s="341"/>
      <c r="BV436" s="341"/>
      <c r="BW436" s="341"/>
      <c r="BX436" s="341"/>
      <c r="BY436" s="341"/>
      <c r="BZ436" s="341"/>
      <c r="CA436" s="341"/>
      <c r="CB436" s="341"/>
      <c r="CC436" s="341"/>
      <c r="CD436" s="341"/>
      <c r="CE436" s="341"/>
      <c r="CF436" s="341"/>
      <c r="CG436" s="341"/>
      <c r="CH436" s="341"/>
      <c r="CI436" s="341"/>
      <c r="CJ436" s="341"/>
      <c r="CK436" s="341"/>
      <c r="CL436" s="341"/>
      <c r="CM436" s="341"/>
      <c r="CN436" s="341"/>
      <c r="CO436" s="341"/>
      <c r="CP436" s="341"/>
      <c r="CQ436" s="341"/>
      <c r="CR436" s="341"/>
      <c r="CS436" s="341"/>
      <c r="CT436" s="341"/>
      <c r="CU436" s="341"/>
      <c r="CV436" s="341"/>
      <c r="CW436" s="341"/>
      <c r="CX436" s="341"/>
      <c r="CY436" s="341"/>
      <c r="CZ436" s="341"/>
      <c r="DA436" s="341"/>
      <c r="DB436" s="341"/>
      <c r="DC436" s="341"/>
      <c r="DD436" s="341"/>
      <c r="DE436" s="341"/>
      <c r="DF436" s="341"/>
      <c r="DG436" s="341"/>
      <c r="DH436" s="341"/>
      <c r="DI436" s="341"/>
      <c r="DJ436" s="341"/>
      <c r="DK436" s="341"/>
      <c r="DL436" s="341"/>
      <c r="DM436" s="341"/>
      <c r="DN436" s="341"/>
      <c r="DO436" s="341"/>
      <c r="DP436" s="341"/>
      <c r="DQ436" s="341"/>
      <c r="DR436" s="341"/>
      <c r="DS436" s="341"/>
      <c r="DT436" s="341"/>
      <c r="DU436" s="341"/>
      <c r="DV436" s="341"/>
      <c r="DW436" s="341"/>
      <c r="DX436" s="341"/>
      <c r="DY436" s="341"/>
      <c r="DZ436" s="341"/>
      <c r="EA436" s="341"/>
      <c r="EB436" s="341"/>
      <c r="EC436" s="341"/>
      <c r="ED436" s="341"/>
      <c r="EE436" s="341"/>
      <c r="EF436" s="341"/>
      <c r="EG436" s="341"/>
      <c r="EH436" s="341"/>
      <c r="EI436" s="341"/>
      <c r="EJ436" s="341"/>
      <c r="EK436" s="341"/>
      <c r="EL436" s="341"/>
      <c r="EM436" s="341"/>
      <c r="EN436" s="341"/>
      <c r="EO436" s="341"/>
      <c r="EP436" s="341"/>
      <c r="EQ436" s="341"/>
      <c r="ER436" s="341"/>
      <c r="ES436" s="341"/>
      <c r="ET436" s="341"/>
      <c r="EU436" s="341"/>
      <c r="EV436" s="341"/>
      <c r="EW436" s="341"/>
    </row>
    <row r="437" spans="1:153" s="366" customFormat="1" ht="12.75">
      <c r="A437" s="336"/>
      <c r="B437" s="337"/>
      <c r="C437" s="425"/>
      <c r="D437" s="338"/>
      <c r="E437" s="339"/>
      <c r="F437" s="347"/>
      <c r="G437" s="347"/>
      <c r="H437" s="347"/>
      <c r="I437" s="347"/>
      <c r="J437" s="347"/>
      <c r="K437" s="347"/>
      <c r="L437" s="347"/>
      <c r="M437" s="347"/>
      <c r="N437" s="347"/>
      <c r="O437" s="347"/>
      <c r="P437" s="347"/>
      <c r="Q437" s="347"/>
      <c r="R437" s="347"/>
      <c r="S437" s="347"/>
      <c r="T437" s="347"/>
      <c r="U437" s="347"/>
      <c r="V437" s="347"/>
      <c r="W437" s="347"/>
      <c r="X437" s="347"/>
      <c r="Y437" s="347"/>
      <c r="Z437" s="347"/>
      <c r="AA437" s="347"/>
      <c r="AB437" s="347"/>
      <c r="AC437" s="341"/>
      <c r="AD437" s="341"/>
      <c r="AE437" s="341"/>
      <c r="AF437" s="341"/>
      <c r="AG437" s="341"/>
      <c r="AH437" s="341"/>
      <c r="AI437" s="341"/>
      <c r="AJ437" s="341"/>
      <c r="AK437" s="341"/>
      <c r="AL437" s="341"/>
      <c r="AM437" s="341"/>
      <c r="AN437" s="341"/>
      <c r="AO437" s="341"/>
      <c r="AP437" s="341"/>
      <c r="AQ437" s="341"/>
      <c r="AR437" s="341"/>
      <c r="AS437" s="341"/>
      <c r="AT437" s="341"/>
      <c r="AU437" s="341"/>
      <c r="AV437" s="341"/>
      <c r="AW437" s="341"/>
      <c r="AX437" s="341"/>
      <c r="AY437" s="341"/>
      <c r="AZ437" s="341"/>
      <c r="BA437" s="341"/>
      <c r="BB437" s="341"/>
      <c r="BC437" s="341"/>
      <c r="BD437" s="341"/>
      <c r="BE437" s="341"/>
      <c r="BF437" s="341"/>
      <c r="BG437" s="341"/>
      <c r="BH437" s="341"/>
      <c r="BI437" s="341"/>
      <c r="BJ437" s="341"/>
      <c r="BK437" s="341"/>
      <c r="BL437" s="341"/>
      <c r="BM437" s="341"/>
      <c r="BN437" s="341"/>
      <c r="BO437" s="341"/>
      <c r="BP437" s="341"/>
      <c r="BQ437" s="341"/>
      <c r="BR437" s="341"/>
      <c r="BS437" s="341"/>
      <c r="BT437" s="341"/>
      <c r="BU437" s="341"/>
      <c r="BV437" s="341"/>
      <c r="BW437" s="341"/>
      <c r="BX437" s="341"/>
      <c r="BY437" s="341"/>
      <c r="BZ437" s="341"/>
      <c r="CA437" s="341"/>
      <c r="CB437" s="341"/>
      <c r="CC437" s="341"/>
      <c r="CD437" s="341"/>
      <c r="CE437" s="341"/>
      <c r="CF437" s="341"/>
      <c r="CG437" s="341"/>
      <c r="CH437" s="341"/>
      <c r="CI437" s="341"/>
      <c r="CJ437" s="341"/>
      <c r="CK437" s="341"/>
      <c r="CL437" s="341"/>
      <c r="CM437" s="341"/>
      <c r="CN437" s="341"/>
      <c r="CO437" s="341"/>
      <c r="CP437" s="341"/>
      <c r="CQ437" s="341"/>
      <c r="CR437" s="341"/>
      <c r="CS437" s="341"/>
      <c r="CT437" s="341"/>
      <c r="CU437" s="341"/>
      <c r="CV437" s="341"/>
      <c r="CW437" s="341"/>
      <c r="CX437" s="341"/>
      <c r="CY437" s="341"/>
      <c r="CZ437" s="341"/>
      <c r="DA437" s="341"/>
      <c r="DB437" s="341"/>
      <c r="DC437" s="341"/>
      <c r="DD437" s="341"/>
      <c r="DE437" s="341"/>
      <c r="DF437" s="341"/>
      <c r="DG437" s="341"/>
      <c r="DH437" s="341"/>
      <c r="DI437" s="341"/>
      <c r="DJ437" s="341"/>
      <c r="DK437" s="341"/>
      <c r="DL437" s="341"/>
      <c r="DM437" s="341"/>
      <c r="DN437" s="341"/>
      <c r="DO437" s="341"/>
      <c r="DP437" s="341"/>
      <c r="DQ437" s="341"/>
      <c r="DR437" s="341"/>
      <c r="DS437" s="341"/>
      <c r="DT437" s="341"/>
      <c r="DU437" s="341"/>
      <c r="DV437" s="341"/>
      <c r="DW437" s="341"/>
      <c r="DX437" s="341"/>
      <c r="DY437" s="341"/>
      <c r="DZ437" s="341"/>
      <c r="EA437" s="341"/>
      <c r="EB437" s="341"/>
      <c r="EC437" s="341"/>
      <c r="ED437" s="341"/>
      <c r="EE437" s="341"/>
      <c r="EF437" s="341"/>
      <c r="EG437" s="341"/>
      <c r="EH437" s="341"/>
      <c r="EI437" s="341"/>
      <c r="EJ437" s="341"/>
      <c r="EK437" s="341"/>
      <c r="EL437" s="341"/>
      <c r="EM437" s="341"/>
      <c r="EN437" s="341"/>
      <c r="EO437" s="341"/>
      <c r="EP437" s="341"/>
      <c r="EQ437" s="341"/>
      <c r="ER437" s="341"/>
      <c r="ES437" s="341"/>
      <c r="ET437" s="341"/>
      <c r="EU437" s="341"/>
      <c r="EV437" s="341"/>
      <c r="EW437" s="341"/>
    </row>
    <row r="438" spans="1:153" s="366" customFormat="1" ht="12.75">
      <c r="A438" s="336"/>
      <c r="B438" s="337"/>
      <c r="C438" s="425"/>
      <c r="D438" s="338"/>
      <c r="E438" s="339"/>
      <c r="F438" s="347"/>
      <c r="G438" s="347"/>
      <c r="H438" s="347"/>
      <c r="I438" s="347"/>
      <c r="J438" s="347"/>
      <c r="K438" s="347"/>
      <c r="L438" s="347"/>
      <c r="M438" s="347"/>
      <c r="N438" s="347"/>
      <c r="O438" s="347"/>
      <c r="P438" s="347"/>
      <c r="Q438" s="347"/>
      <c r="R438" s="347"/>
      <c r="S438" s="347"/>
      <c r="T438" s="347"/>
      <c r="U438" s="347"/>
      <c r="V438" s="347"/>
      <c r="W438" s="347"/>
      <c r="X438" s="347"/>
      <c r="Y438" s="347"/>
      <c r="Z438" s="347"/>
      <c r="AA438" s="347"/>
      <c r="AB438" s="347"/>
      <c r="AC438" s="341"/>
      <c r="AD438" s="341"/>
      <c r="AE438" s="341"/>
      <c r="AF438" s="341"/>
      <c r="AG438" s="341"/>
      <c r="AH438" s="341"/>
      <c r="AI438" s="341"/>
      <c r="AJ438" s="341"/>
      <c r="AK438" s="341"/>
      <c r="AL438" s="341"/>
      <c r="AM438" s="341"/>
      <c r="AN438" s="341"/>
      <c r="AO438" s="341"/>
      <c r="AP438" s="341"/>
      <c r="AQ438" s="341"/>
      <c r="AR438" s="341"/>
      <c r="AS438" s="341"/>
      <c r="AT438" s="341"/>
      <c r="AU438" s="341"/>
      <c r="AV438" s="341"/>
      <c r="AW438" s="341"/>
      <c r="AX438" s="341"/>
      <c r="AY438" s="341"/>
      <c r="AZ438" s="341"/>
      <c r="BA438" s="341"/>
      <c r="BB438" s="341"/>
      <c r="BC438" s="341"/>
      <c r="BD438" s="341"/>
      <c r="BE438" s="341"/>
      <c r="BF438" s="341"/>
      <c r="BG438" s="341"/>
      <c r="BH438" s="341"/>
      <c r="BI438" s="341"/>
      <c r="BJ438" s="341"/>
      <c r="BK438" s="341"/>
      <c r="BL438" s="341"/>
      <c r="BM438" s="341"/>
      <c r="BN438" s="341"/>
      <c r="BO438" s="341"/>
      <c r="BP438" s="341"/>
      <c r="BQ438" s="341"/>
      <c r="BR438" s="341"/>
      <c r="BS438" s="341"/>
      <c r="BT438" s="341"/>
      <c r="BU438" s="341"/>
      <c r="BV438" s="341"/>
      <c r="BW438" s="341"/>
      <c r="BX438" s="341"/>
      <c r="BY438" s="341"/>
      <c r="BZ438" s="341"/>
      <c r="CA438" s="341"/>
      <c r="CB438" s="341"/>
      <c r="CC438" s="341"/>
      <c r="CD438" s="341"/>
      <c r="CE438" s="341"/>
      <c r="CF438" s="341"/>
      <c r="CG438" s="341"/>
      <c r="CH438" s="341"/>
      <c r="CI438" s="341"/>
      <c r="CJ438" s="341"/>
      <c r="CK438" s="341"/>
      <c r="CL438" s="341"/>
      <c r="CM438" s="341"/>
      <c r="CN438" s="341"/>
      <c r="CO438" s="341"/>
      <c r="CP438" s="341"/>
      <c r="CQ438" s="341"/>
      <c r="CR438" s="341"/>
      <c r="CS438" s="341"/>
      <c r="CT438" s="341"/>
      <c r="CU438" s="341"/>
      <c r="CV438" s="341"/>
      <c r="CW438" s="341"/>
      <c r="CX438" s="341"/>
      <c r="CY438" s="341"/>
      <c r="CZ438" s="341"/>
      <c r="DA438" s="341"/>
      <c r="DB438" s="341"/>
      <c r="DC438" s="341"/>
      <c r="DD438" s="341"/>
      <c r="DE438" s="341"/>
      <c r="DF438" s="341"/>
      <c r="DG438" s="341"/>
      <c r="DH438" s="341"/>
      <c r="DI438" s="341"/>
      <c r="DJ438" s="341"/>
      <c r="DK438" s="341"/>
      <c r="DL438" s="341"/>
      <c r="DM438" s="341"/>
      <c r="DN438" s="341"/>
      <c r="DO438" s="341"/>
      <c r="DP438" s="341"/>
      <c r="DQ438" s="341"/>
      <c r="DR438" s="341"/>
      <c r="DS438" s="341"/>
      <c r="DT438" s="341"/>
      <c r="DU438" s="341"/>
      <c r="DV438" s="341"/>
      <c r="DW438" s="341"/>
      <c r="DX438" s="341"/>
      <c r="DY438" s="341"/>
      <c r="DZ438" s="341"/>
      <c r="EA438" s="341"/>
      <c r="EB438" s="341"/>
      <c r="EC438" s="341"/>
      <c r="ED438" s="341"/>
      <c r="EE438" s="341"/>
      <c r="EF438" s="341"/>
      <c r="EG438" s="341"/>
      <c r="EH438" s="341"/>
      <c r="EI438" s="341"/>
      <c r="EJ438" s="341"/>
      <c r="EK438" s="341"/>
      <c r="EL438" s="341"/>
      <c r="EM438" s="341"/>
      <c r="EN438" s="341"/>
      <c r="EO438" s="341"/>
      <c r="EP438" s="341"/>
      <c r="EQ438" s="341"/>
      <c r="ER438" s="341"/>
      <c r="ES438" s="341"/>
      <c r="ET438" s="341"/>
      <c r="EU438" s="341"/>
      <c r="EV438" s="341"/>
      <c r="EW438" s="341"/>
    </row>
    <row r="439" spans="1:153" s="366" customFormat="1" ht="12.75">
      <c r="A439" s="336"/>
      <c r="B439" s="337"/>
      <c r="C439" s="425"/>
      <c r="D439" s="338"/>
      <c r="E439" s="339"/>
      <c r="F439" s="347"/>
      <c r="G439" s="347"/>
      <c r="H439" s="347"/>
      <c r="I439" s="347"/>
      <c r="J439" s="347"/>
      <c r="K439" s="347"/>
      <c r="L439" s="347"/>
      <c r="M439" s="347"/>
      <c r="N439" s="347"/>
      <c r="O439" s="347"/>
      <c r="P439" s="347"/>
      <c r="Q439" s="347"/>
      <c r="R439" s="347"/>
      <c r="S439" s="347"/>
      <c r="T439" s="347"/>
      <c r="U439" s="347"/>
      <c r="V439" s="347"/>
      <c r="W439" s="347"/>
      <c r="X439" s="347"/>
      <c r="Y439" s="347"/>
      <c r="Z439" s="347"/>
      <c r="AA439" s="347"/>
      <c r="AB439" s="347"/>
      <c r="AC439" s="341"/>
      <c r="AD439" s="341"/>
      <c r="AE439" s="341"/>
      <c r="AF439" s="341"/>
      <c r="AG439" s="341"/>
      <c r="AH439" s="341"/>
      <c r="AI439" s="341"/>
      <c r="AJ439" s="341"/>
      <c r="AK439" s="341"/>
      <c r="AL439" s="341"/>
      <c r="AM439" s="341"/>
      <c r="AN439" s="341"/>
      <c r="AO439" s="341"/>
      <c r="AP439" s="341"/>
      <c r="AQ439" s="341"/>
      <c r="AR439" s="341"/>
      <c r="AS439" s="341"/>
      <c r="AT439" s="341"/>
      <c r="AU439" s="341"/>
      <c r="AV439" s="341"/>
      <c r="AW439" s="341"/>
      <c r="AX439" s="341"/>
      <c r="AY439" s="341"/>
      <c r="AZ439" s="341"/>
      <c r="BA439" s="341"/>
      <c r="BB439" s="341"/>
      <c r="BC439" s="341"/>
      <c r="BD439" s="341"/>
      <c r="BE439" s="341"/>
      <c r="BF439" s="341"/>
      <c r="BG439" s="341"/>
      <c r="BH439" s="341"/>
      <c r="BI439" s="341"/>
      <c r="BJ439" s="341"/>
      <c r="BK439" s="341"/>
      <c r="BL439" s="341"/>
      <c r="BM439" s="341"/>
      <c r="BN439" s="341"/>
      <c r="BO439" s="341"/>
      <c r="BP439" s="341"/>
      <c r="BQ439" s="341"/>
      <c r="BR439" s="341"/>
      <c r="BS439" s="341"/>
      <c r="BT439" s="341"/>
      <c r="BU439" s="341"/>
      <c r="BV439" s="341"/>
      <c r="BW439" s="341"/>
      <c r="BX439" s="341"/>
      <c r="BY439" s="341"/>
      <c r="BZ439" s="341"/>
      <c r="CA439" s="341"/>
      <c r="CB439" s="341"/>
      <c r="CC439" s="341"/>
      <c r="CD439" s="341"/>
      <c r="CE439" s="341"/>
      <c r="CF439" s="341"/>
      <c r="CG439" s="341"/>
      <c r="CH439" s="341"/>
      <c r="CI439" s="341"/>
      <c r="CJ439" s="341"/>
      <c r="CK439" s="341"/>
      <c r="CL439" s="341"/>
      <c r="CM439" s="341"/>
      <c r="CN439" s="341"/>
      <c r="CO439" s="341"/>
      <c r="CP439" s="341"/>
      <c r="CQ439" s="341"/>
      <c r="CR439" s="341"/>
      <c r="CS439" s="341"/>
      <c r="CT439" s="341"/>
      <c r="CU439" s="341"/>
      <c r="CV439" s="341"/>
      <c r="CW439" s="341"/>
      <c r="CX439" s="341"/>
      <c r="CY439" s="341"/>
      <c r="CZ439" s="341"/>
      <c r="DA439" s="341"/>
      <c r="DB439" s="341"/>
      <c r="DC439" s="341"/>
      <c r="DD439" s="341"/>
      <c r="DE439" s="341"/>
      <c r="DF439" s="341"/>
      <c r="DG439" s="341"/>
      <c r="DH439" s="341"/>
      <c r="DI439" s="341"/>
      <c r="DJ439" s="341"/>
      <c r="DK439" s="341"/>
      <c r="DL439" s="341"/>
      <c r="DM439" s="341"/>
      <c r="DN439" s="341"/>
      <c r="DO439" s="341"/>
      <c r="DP439" s="341"/>
      <c r="DQ439" s="341"/>
      <c r="DR439" s="341"/>
      <c r="DS439" s="341"/>
      <c r="DT439" s="341"/>
      <c r="DU439" s="341"/>
      <c r="DV439" s="341"/>
      <c r="DW439" s="341"/>
      <c r="DX439" s="341"/>
      <c r="DY439" s="341"/>
      <c r="DZ439" s="341"/>
      <c r="EA439" s="341"/>
      <c r="EB439" s="341"/>
      <c r="EC439" s="341"/>
      <c r="ED439" s="341"/>
      <c r="EE439" s="341"/>
      <c r="EF439" s="341"/>
      <c r="EG439" s="341"/>
      <c r="EH439" s="341"/>
      <c r="EI439" s="341"/>
      <c r="EJ439" s="341"/>
      <c r="EK439" s="341"/>
      <c r="EL439" s="341"/>
      <c r="EM439" s="341"/>
      <c r="EN439" s="341"/>
      <c r="EO439" s="341"/>
      <c r="EP439" s="341"/>
      <c r="EQ439" s="341"/>
      <c r="ER439" s="341"/>
      <c r="ES439" s="341"/>
      <c r="ET439" s="341"/>
      <c r="EU439" s="341"/>
      <c r="EV439" s="341"/>
      <c r="EW439" s="341"/>
    </row>
    <row r="440" spans="1:153" s="366" customFormat="1" ht="12.75">
      <c r="A440" s="336"/>
      <c r="B440" s="337"/>
      <c r="C440" s="425"/>
      <c r="D440" s="338"/>
      <c r="E440" s="339"/>
      <c r="F440" s="347"/>
      <c r="G440" s="347"/>
      <c r="H440" s="347"/>
      <c r="I440" s="347"/>
      <c r="J440" s="347"/>
      <c r="K440" s="347"/>
      <c r="L440" s="347"/>
      <c r="M440" s="347"/>
      <c r="N440" s="347"/>
      <c r="O440" s="347"/>
      <c r="P440" s="347"/>
      <c r="Q440" s="347"/>
      <c r="R440" s="347"/>
      <c r="S440" s="347"/>
      <c r="T440" s="347"/>
      <c r="U440" s="347"/>
      <c r="V440" s="347"/>
      <c r="W440" s="347"/>
      <c r="X440" s="347"/>
      <c r="Y440" s="347"/>
      <c r="Z440" s="347"/>
      <c r="AA440" s="347"/>
      <c r="AB440" s="347"/>
      <c r="AC440" s="341"/>
      <c r="AD440" s="341"/>
      <c r="AE440" s="341"/>
      <c r="AF440" s="341"/>
      <c r="AG440" s="341"/>
      <c r="AH440" s="341"/>
      <c r="AI440" s="341"/>
      <c r="AJ440" s="341"/>
      <c r="AK440" s="341"/>
      <c r="AL440" s="341"/>
      <c r="AM440" s="341"/>
      <c r="AN440" s="341"/>
      <c r="AO440" s="341"/>
      <c r="AP440" s="341"/>
      <c r="AQ440" s="341"/>
      <c r="AR440" s="341"/>
      <c r="AS440" s="341"/>
      <c r="AT440" s="341"/>
      <c r="AU440" s="341"/>
      <c r="AV440" s="341"/>
      <c r="AW440" s="341"/>
      <c r="AX440" s="341"/>
      <c r="AY440" s="341"/>
      <c r="AZ440" s="341"/>
      <c r="BA440" s="341"/>
      <c r="BB440" s="341"/>
      <c r="BC440" s="341"/>
      <c r="BD440" s="341"/>
      <c r="BE440" s="341"/>
      <c r="BF440" s="341"/>
      <c r="BG440" s="341"/>
      <c r="BH440" s="341"/>
      <c r="BI440" s="341"/>
      <c r="BJ440" s="341"/>
      <c r="BK440" s="341"/>
      <c r="BL440" s="341"/>
      <c r="BM440" s="341"/>
      <c r="BN440" s="341"/>
      <c r="BO440" s="341"/>
      <c r="BP440" s="341"/>
      <c r="BQ440" s="341"/>
      <c r="BR440" s="341"/>
      <c r="BS440" s="341"/>
      <c r="BT440" s="341"/>
      <c r="BU440" s="341"/>
      <c r="BV440" s="341"/>
      <c r="BW440" s="341"/>
      <c r="BX440" s="341"/>
      <c r="BY440" s="341"/>
      <c r="BZ440" s="341"/>
      <c r="CA440" s="341"/>
      <c r="CB440" s="341"/>
      <c r="CC440" s="341"/>
      <c r="CD440" s="341"/>
      <c r="CE440" s="341"/>
      <c r="CF440" s="341"/>
      <c r="CG440" s="341"/>
      <c r="CH440" s="341"/>
      <c r="CI440" s="341"/>
      <c r="CJ440" s="341"/>
      <c r="CK440" s="341"/>
      <c r="CL440" s="341"/>
      <c r="CM440" s="341"/>
      <c r="CN440" s="341"/>
      <c r="CO440" s="341"/>
      <c r="CP440" s="341"/>
      <c r="CQ440" s="341"/>
      <c r="CR440" s="341"/>
      <c r="CS440" s="341"/>
      <c r="CT440" s="341"/>
      <c r="CU440" s="341"/>
      <c r="CV440" s="341"/>
      <c r="CW440" s="341"/>
      <c r="CX440" s="341"/>
      <c r="CY440" s="341"/>
      <c r="CZ440" s="341"/>
      <c r="DA440" s="341"/>
      <c r="DB440" s="341"/>
      <c r="DC440" s="341"/>
      <c r="DD440" s="341"/>
      <c r="DE440" s="341"/>
      <c r="DF440" s="341"/>
      <c r="DG440" s="341"/>
      <c r="DH440" s="341"/>
      <c r="DI440" s="341"/>
      <c r="DJ440" s="341"/>
      <c r="DK440" s="341"/>
      <c r="DL440" s="341"/>
      <c r="DM440" s="341"/>
      <c r="DN440" s="341"/>
      <c r="DO440" s="341"/>
      <c r="DP440" s="341"/>
      <c r="DQ440" s="341"/>
      <c r="DR440" s="341"/>
      <c r="DS440" s="341"/>
      <c r="DT440" s="341"/>
      <c r="DU440" s="341"/>
      <c r="DV440" s="341"/>
      <c r="DW440" s="341"/>
      <c r="DX440" s="341"/>
      <c r="DY440" s="341"/>
      <c r="DZ440" s="341"/>
      <c r="EA440" s="341"/>
      <c r="EB440" s="341"/>
      <c r="EC440" s="341"/>
      <c r="ED440" s="341"/>
      <c r="EE440" s="341"/>
      <c r="EF440" s="341"/>
      <c r="EG440" s="341"/>
      <c r="EH440" s="341"/>
      <c r="EI440" s="341"/>
      <c r="EJ440" s="341"/>
      <c r="EK440" s="341"/>
      <c r="EL440" s="341"/>
      <c r="EM440" s="341"/>
      <c r="EN440" s="341"/>
      <c r="EO440" s="341"/>
      <c r="EP440" s="341"/>
      <c r="EQ440" s="341"/>
      <c r="ER440" s="341"/>
      <c r="ES440" s="341"/>
      <c r="ET440" s="341"/>
      <c r="EU440" s="341"/>
      <c r="EV440" s="341"/>
      <c r="EW440" s="341"/>
    </row>
    <row r="441" spans="1:153" s="366" customFormat="1" ht="12.75">
      <c r="A441" s="336"/>
      <c r="B441" s="337"/>
      <c r="C441" s="425"/>
      <c r="D441" s="338"/>
      <c r="E441" s="339"/>
      <c r="F441" s="347"/>
      <c r="G441" s="347"/>
      <c r="H441" s="347"/>
      <c r="I441" s="347"/>
      <c r="J441" s="347"/>
      <c r="K441" s="347"/>
      <c r="L441" s="347"/>
      <c r="M441" s="347"/>
      <c r="N441" s="347"/>
      <c r="O441" s="347"/>
      <c r="P441" s="347"/>
      <c r="Q441" s="347"/>
      <c r="R441" s="347"/>
      <c r="S441" s="347"/>
      <c r="T441" s="347"/>
      <c r="U441" s="347"/>
      <c r="V441" s="347"/>
      <c r="W441" s="347"/>
      <c r="X441" s="347"/>
      <c r="Y441" s="347"/>
      <c r="Z441" s="347"/>
      <c r="AA441" s="347"/>
      <c r="AB441" s="347"/>
      <c r="AC441" s="341"/>
      <c r="AD441" s="341"/>
      <c r="AE441" s="341"/>
      <c r="AF441" s="341"/>
      <c r="AG441" s="341"/>
      <c r="AH441" s="341"/>
      <c r="AI441" s="341"/>
      <c r="AJ441" s="341"/>
      <c r="AK441" s="341"/>
      <c r="AL441" s="341"/>
      <c r="AM441" s="341"/>
      <c r="AN441" s="341"/>
      <c r="AO441" s="341"/>
      <c r="AP441" s="341"/>
      <c r="AQ441" s="341"/>
      <c r="AR441" s="341"/>
      <c r="AS441" s="341"/>
      <c r="AT441" s="341"/>
      <c r="AU441" s="341"/>
      <c r="AV441" s="341"/>
      <c r="AW441" s="341"/>
      <c r="AX441" s="341"/>
      <c r="AY441" s="341"/>
      <c r="AZ441" s="341"/>
      <c r="BA441" s="341"/>
      <c r="BB441" s="341"/>
      <c r="BC441" s="341"/>
      <c r="BD441" s="341"/>
      <c r="BE441" s="341"/>
      <c r="BF441" s="341"/>
      <c r="BG441" s="341"/>
      <c r="BH441" s="341"/>
      <c r="BI441" s="341"/>
      <c r="BJ441" s="341"/>
      <c r="BK441" s="341"/>
      <c r="BL441" s="341"/>
      <c r="BM441" s="341"/>
      <c r="BN441" s="341"/>
      <c r="BO441" s="341"/>
      <c r="BP441" s="341"/>
      <c r="BQ441" s="341"/>
      <c r="BR441" s="341"/>
      <c r="BS441" s="341"/>
      <c r="BT441" s="341"/>
      <c r="BU441" s="341"/>
      <c r="BV441" s="341"/>
      <c r="BW441" s="341"/>
      <c r="BX441" s="341"/>
      <c r="BY441" s="341"/>
      <c r="BZ441" s="341"/>
      <c r="CA441" s="341"/>
      <c r="CB441" s="341"/>
      <c r="CC441" s="341"/>
      <c r="CD441" s="341"/>
      <c r="CE441" s="341"/>
      <c r="CF441" s="341"/>
      <c r="CG441" s="341"/>
      <c r="CH441" s="341"/>
      <c r="CI441" s="341"/>
      <c r="CJ441" s="341"/>
      <c r="CK441" s="341"/>
      <c r="CL441" s="341"/>
      <c r="CM441" s="341"/>
      <c r="CN441" s="341"/>
      <c r="CO441" s="341"/>
      <c r="CP441" s="341"/>
      <c r="CQ441" s="341"/>
      <c r="CR441" s="341"/>
      <c r="CS441" s="341"/>
      <c r="CT441" s="341"/>
      <c r="CU441" s="341"/>
      <c r="CV441" s="341"/>
      <c r="CW441" s="341"/>
      <c r="CX441" s="341"/>
      <c r="CY441" s="341"/>
      <c r="CZ441" s="341"/>
      <c r="DA441" s="341"/>
      <c r="DB441" s="341"/>
      <c r="DC441" s="341"/>
      <c r="DD441" s="341"/>
      <c r="DE441" s="341"/>
      <c r="DF441" s="341"/>
      <c r="DG441" s="341"/>
      <c r="DH441" s="341"/>
      <c r="DI441" s="341"/>
      <c r="DJ441" s="341"/>
      <c r="DK441" s="341"/>
      <c r="DL441" s="341"/>
      <c r="DM441" s="341"/>
      <c r="DN441" s="341"/>
      <c r="DO441" s="341"/>
      <c r="DP441" s="341"/>
      <c r="DQ441" s="341"/>
      <c r="DR441" s="341"/>
      <c r="DS441" s="341"/>
      <c r="DT441" s="341"/>
      <c r="DU441" s="341"/>
      <c r="DV441" s="341"/>
      <c r="DW441" s="341"/>
      <c r="DX441" s="341"/>
      <c r="DY441" s="341"/>
      <c r="DZ441" s="341"/>
      <c r="EA441" s="341"/>
      <c r="EB441" s="341"/>
      <c r="EC441" s="341"/>
      <c r="ED441" s="341"/>
      <c r="EE441" s="341"/>
      <c r="EF441" s="341"/>
      <c r="EG441" s="341"/>
      <c r="EH441" s="341"/>
      <c r="EI441" s="341"/>
      <c r="EJ441" s="341"/>
      <c r="EK441" s="341"/>
      <c r="EL441" s="341"/>
      <c r="EM441" s="341"/>
      <c r="EN441" s="341"/>
      <c r="EO441" s="341"/>
      <c r="EP441" s="341"/>
      <c r="EQ441" s="341"/>
      <c r="ER441" s="341"/>
      <c r="ES441" s="341"/>
      <c r="ET441" s="341"/>
      <c r="EU441" s="341"/>
      <c r="EV441" s="341"/>
      <c r="EW441" s="341"/>
    </row>
    <row r="442" spans="1:153" s="366" customFormat="1" ht="12.75">
      <c r="A442" s="336"/>
      <c r="B442" s="337"/>
      <c r="C442" s="425"/>
      <c r="D442" s="338"/>
      <c r="E442" s="339"/>
      <c r="F442" s="347"/>
      <c r="G442" s="347"/>
      <c r="H442" s="347"/>
      <c r="I442" s="347"/>
      <c r="J442" s="347"/>
      <c r="K442" s="347"/>
      <c r="L442" s="347"/>
      <c r="M442" s="347"/>
      <c r="N442" s="347"/>
      <c r="O442" s="347"/>
      <c r="P442" s="347"/>
      <c r="Q442" s="347"/>
      <c r="R442" s="347"/>
      <c r="S442" s="347"/>
      <c r="T442" s="347"/>
      <c r="U442" s="347"/>
      <c r="V442" s="347"/>
      <c r="W442" s="347"/>
      <c r="X442" s="347"/>
      <c r="Y442" s="347"/>
      <c r="Z442" s="347"/>
      <c r="AA442" s="347"/>
      <c r="AB442" s="347"/>
      <c r="AC442" s="341"/>
      <c r="AD442" s="341"/>
      <c r="AE442" s="341"/>
      <c r="AF442" s="341"/>
      <c r="AG442" s="341"/>
      <c r="AH442" s="341"/>
      <c r="AI442" s="341"/>
      <c r="AJ442" s="341"/>
      <c r="AK442" s="341"/>
      <c r="AL442" s="341"/>
      <c r="AM442" s="341"/>
      <c r="AN442" s="341"/>
      <c r="AO442" s="341"/>
      <c r="AP442" s="341"/>
      <c r="AQ442" s="341"/>
      <c r="AR442" s="341"/>
      <c r="AS442" s="341"/>
      <c r="AT442" s="341"/>
      <c r="AU442" s="341"/>
      <c r="AV442" s="341"/>
      <c r="AW442" s="341"/>
      <c r="AX442" s="341"/>
      <c r="AY442" s="341"/>
      <c r="AZ442" s="341"/>
      <c r="BA442" s="341"/>
      <c r="BB442" s="341"/>
      <c r="BC442" s="341"/>
      <c r="BD442" s="341"/>
      <c r="BE442" s="341"/>
      <c r="BF442" s="341"/>
      <c r="BG442" s="341"/>
      <c r="BH442" s="341"/>
      <c r="BI442" s="341"/>
      <c r="BJ442" s="341"/>
      <c r="BK442" s="341"/>
      <c r="BL442" s="341"/>
      <c r="BM442" s="341"/>
      <c r="BN442" s="341"/>
      <c r="BO442" s="341"/>
      <c r="BP442" s="341"/>
      <c r="BQ442" s="341"/>
      <c r="BR442" s="341"/>
      <c r="BS442" s="341"/>
      <c r="BT442" s="341"/>
      <c r="BU442" s="341"/>
      <c r="BV442" s="341"/>
      <c r="BW442" s="341"/>
      <c r="BX442" s="341"/>
      <c r="BY442" s="341"/>
      <c r="BZ442" s="341"/>
      <c r="CA442" s="341"/>
      <c r="CB442" s="341"/>
      <c r="CC442" s="341"/>
      <c r="CD442" s="341"/>
      <c r="CE442" s="341"/>
      <c r="CF442" s="341"/>
      <c r="CG442" s="341"/>
      <c r="CH442" s="341"/>
      <c r="CI442" s="341"/>
      <c r="CJ442" s="341"/>
      <c r="CK442" s="341"/>
      <c r="CL442" s="341"/>
      <c r="CM442" s="341"/>
      <c r="CN442" s="341"/>
      <c r="CO442" s="341"/>
      <c r="CP442" s="341"/>
      <c r="CQ442" s="341"/>
      <c r="CR442" s="341"/>
      <c r="CS442" s="341"/>
      <c r="CT442" s="341"/>
      <c r="CU442" s="341"/>
      <c r="CV442" s="341"/>
      <c r="CW442" s="341"/>
      <c r="CX442" s="341"/>
      <c r="CY442" s="341"/>
      <c r="CZ442" s="341"/>
      <c r="DA442" s="341"/>
      <c r="DB442" s="341"/>
      <c r="DC442" s="341"/>
      <c r="DD442" s="341"/>
      <c r="DE442" s="341"/>
      <c r="DF442" s="341"/>
      <c r="DG442" s="341"/>
      <c r="DH442" s="341"/>
      <c r="DI442" s="341"/>
      <c r="DJ442" s="341"/>
      <c r="DK442" s="341"/>
      <c r="DL442" s="341"/>
      <c r="DM442" s="341"/>
      <c r="DN442" s="341"/>
      <c r="DO442" s="341"/>
      <c r="DP442" s="341"/>
      <c r="DQ442" s="341"/>
      <c r="DR442" s="341"/>
      <c r="DS442" s="341"/>
      <c r="DT442" s="341"/>
      <c r="DU442" s="341"/>
      <c r="DV442" s="341"/>
      <c r="DW442" s="341"/>
      <c r="DX442" s="341"/>
      <c r="DY442" s="341"/>
      <c r="DZ442" s="341"/>
      <c r="EA442" s="341"/>
      <c r="EB442" s="341"/>
      <c r="EC442" s="341"/>
      <c r="ED442" s="341"/>
      <c r="EE442" s="341"/>
      <c r="EF442" s="341"/>
      <c r="EG442" s="341"/>
      <c r="EH442" s="341"/>
      <c r="EI442" s="341"/>
      <c r="EJ442" s="341"/>
      <c r="EK442" s="341"/>
      <c r="EL442" s="341"/>
      <c r="EM442" s="341"/>
      <c r="EN442" s="341"/>
      <c r="EO442" s="341"/>
      <c r="EP442" s="341"/>
      <c r="EQ442" s="341"/>
      <c r="ER442" s="341"/>
      <c r="ES442" s="341"/>
      <c r="ET442" s="341"/>
      <c r="EU442" s="341"/>
      <c r="EV442" s="341"/>
      <c r="EW442" s="341"/>
    </row>
    <row r="443" spans="1:153" s="366" customFormat="1" ht="12.75">
      <c r="A443" s="336"/>
      <c r="B443" s="337"/>
      <c r="C443" s="425"/>
      <c r="D443" s="338"/>
      <c r="E443" s="339"/>
      <c r="F443" s="347"/>
      <c r="G443" s="347"/>
      <c r="H443" s="347"/>
      <c r="I443" s="347"/>
      <c r="J443" s="347"/>
      <c r="K443" s="347"/>
      <c r="L443" s="347"/>
      <c r="M443" s="347"/>
      <c r="N443" s="347"/>
      <c r="O443" s="347"/>
      <c r="P443" s="347"/>
      <c r="Q443" s="347"/>
      <c r="R443" s="347"/>
      <c r="S443" s="347"/>
      <c r="T443" s="347"/>
      <c r="U443" s="347"/>
      <c r="V443" s="347"/>
      <c r="W443" s="347"/>
      <c r="X443" s="347"/>
      <c r="Y443" s="347"/>
      <c r="Z443" s="347"/>
      <c r="AA443" s="347"/>
      <c r="AB443" s="347"/>
      <c r="AC443" s="341"/>
      <c r="AD443" s="341"/>
      <c r="AE443" s="341"/>
      <c r="AF443" s="341"/>
      <c r="AG443" s="341"/>
      <c r="AH443" s="341"/>
      <c r="AI443" s="341"/>
      <c r="AJ443" s="341"/>
      <c r="AK443" s="341"/>
      <c r="AL443" s="341"/>
      <c r="AM443" s="341"/>
      <c r="AN443" s="341"/>
      <c r="AO443" s="341"/>
      <c r="AP443" s="341"/>
      <c r="AQ443" s="341"/>
      <c r="AR443" s="341"/>
      <c r="AS443" s="341"/>
      <c r="AT443" s="341"/>
      <c r="AU443" s="341"/>
      <c r="AV443" s="341"/>
      <c r="AW443" s="341"/>
      <c r="AX443" s="341"/>
      <c r="AY443" s="341"/>
      <c r="AZ443" s="341"/>
      <c r="BA443" s="341"/>
      <c r="BB443" s="341"/>
      <c r="BC443" s="341"/>
      <c r="BD443" s="341"/>
      <c r="BE443" s="341"/>
      <c r="BF443" s="341"/>
      <c r="BG443" s="341"/>
      <c r="BH443" s="341"/>
      <c r="BI443" s="341"/>
      <c r="BJ443" s="341"/>
      <c r="BK443" s="341"/>
      <c r="BL443" s="341"/>
      <c r="BM443" s="341"/>
      <c r="BN443" s="341"/>
      <c r="BO443" s="341"/>
      <c r="BP443" s="341"/>
      <c r="BQ443" s="341"/>
      <c r="BR443" s="341"/>
      <c r="BS443" s="341"/>
      <c r="BT443" s="341"/>
      <c r="BU443" s="341"/>
      <c r="BV443" s="341"/>
      <c r="BW443" s="341"/>
      <c r="BX443" s="341"/>
      <c r="BY443" s="341"/>
      <c r="BZ443" s="341"/>
      <c r="CA443" s="341"/>
      <c r="CB443" s="341"/>
      <c r="CC443" s="341"/>
      <c r="CD443" s="341"/>
      <c r="CE443" s="341"/>
      <c r="CF443" s="341"/>
      <c r="CG443" s="341"/>
      <c r="CH443" s="341"/>
      <c r="CI443" s="341"/>
      <c r="CJ443" s="341"/>
      <c r="CK443" s="341"/>
      <c r="CL443" s="341"/>
      <c r="CM443" s="341"/>
      <c r="CN443" s="341"/>
      <c r="CO443" s="341"/>
      <c r="CP443" s="341"/>
      <c r="CQ443" s="341"/>
      <c r="CR443" s="341"/>
      <c r="CS443" s="341"/>
      <c r="CT443" s="341"/>
      <c r="CU443" s="341"/>
      <c r="CV443" s="341"/>
      <c r="CW443" s="341"/>
      <c r="CX443" s="341"/>
      <c r="CY443" s="341"/>
      <c r="CZ443" s="341"/>
      <c r="DA443" s="341"/>
      <c r="DB443" s="341"/>
      <c r="DC443" s="341"/>
      <c r="DD443" s="341"/>
      <c r="DE443" s="341"/>
      <c r="DF443" s="341"/>
      <c r="DG443" s="341"/>
      <c r="DH443" s="341"/>
      <c r="DI443" s="341"/>
      <c r="DJ443" s="341"/>
      <c r="DK443" s="341"/>
      <c r="DL443" s="341"/>
      <c r="DM443" s="341"/>
      <c r="DN443" s="341"/>
      <c r="DO443" s="341"/>
      <c r="DP443" s="341"/>
      <c r="DQ443" s="341"/>
      <c r="DR443" s="341"/>
      <c r="DS443" s="341"/>
      <c r="DT443" s="341"/>
      <c r="DU443" s="341"/>
      <c r="DV443" s="341"/>
      <c r="DW443" s="341"/>
      <c r="DX443" s="341"/>
      <c r="DY443" s="341"/>
      <c r="DZ443" s="341"/>
      <c r="EA443" s="341"/>
      <c r="EB443" s="341"/>
      <c r="EC443" s="341"/>
      <c r="ED443" s="341"/>
      <c r="EE443" s="341"/>
      <c r="EF443" s="341"/>
      <c r="EG443" s="341"/>
      <c r="EH443" s="341"/>
      <c r="EI443" s="341"/>
      <c r="EJ443" s="341"/>
      <c r="EK443" s="341"/>
      <c r="EL443" s="341"/>
      <c r="EM443" s="341"/>
      <c r="EN443" s="341"/>
      <c r="EO443" s="341"/>
      <c r="EP443" s="341"/>
      <c r="EQ443" s="341"/>
      <c r="ER443" s="341"/>
      <c r="ES443" s="341"/>
      <c r="ET443" s="341"/>
      <c r="EU443" s="341"/>
      <c r="EV443" s="341"/>
      <c r="EW443" s="341"/>
    </row>
    <row r="444" spans="1:153" s="366" customFormat="1" ht="12.75">
      <c r="A444" s="336"/>
      <c r="B444" s="337"/>
      <c r="C444" s="425"/>
      <c r="D444" s="338"/>
      <c r="E444" s="339"/>
      <c r="F444" s="347"/>
      <c r="G444" s="347"/>
      <c r="H444" s="347"/>
      <c r="I444" s="347"/>
      <c r="J444" s="347"/>
      <c r="K444" s="347"/>
      <c r="L444" s="347"/>
      <c r="M444" s="347"/>
      <c r="N444" s="347"/>
      <c r="O444" s="347"/>
      <c r="P444" s="347"/>
      <c r="Q444" s="347"/>
      <c r="R444" s="347"/>
      <c r="S444" s="347"/>
      <c r="T444" s="347"/>
      <c r="U444" s="347"/>
      <c r="V444" s="347"/>
      <c r="W444" s="347"/>
      <c r="X444" s="347"/>
      <c r="Y444" s="347"/>
      <c r="Z444" s="347"/>
      <c r="AA444" s="347"/>
      <c r="AB444" s="347"/>
      <c r="AC444" s="341"/>
      <c r="AD444" s="341"/>
      <c r="AE444" s="341"/>
      <c r="AF444" s="341"/>
      <c r="AG444" s="341"/>
      <c r="AH444" s="341"/>
      <c r="AI444" s="341"/>
      <c r="AJ444" s="341"/>
      <c r="AK444" s="341"/>
      <c r="AL444" s="341"/>
      <c r="AM444" s="341"/>
      <c r="AN444" s="341"/>
      <c r="AO444" s="341"/>
      <c r="AP444" s="341"/>
      <c r="AQ444" s="341"/>
      <c r="AR444" s="341"/>
      <c r="AS444" s="341"/>
      <c r="AT444" s="341"/>
      <c r="AU444" s="341"/>
      <c r="AV444" s="341"/>
      <c r="AW444" s="341"/>
      <c r="AX444" s="341"/>
      <c r="AY444" s="341"/>
      <c r="AZ444" s="341"/>
      <c r="BA444" s="341"/>
      <c r="BB444" s="341"/>
      <c r="BC444" s="341"/>
      <c r="BD444" s="341"/>
      <c r="BE444" s="341"/>
      <c r="BF444" s="341"/>
      <c r="BG444" s="341"/>
      <c r="BH444" s="341"/>
      <c r="BI444" s="341"/>
      <c r="BJ444" s="341"/>
      <c r="BK444" s="341"/>
      <c r="BL444" s="341"/>
      <c r="BM444" s="341"/>
      <c r="BN444" s="341"/>
      <c r="BO444" s="341"/>
      <c r="BP444" s="341"/>
      <c r="BQ444" s="341"/>
      <c r="BR444" s="341"/>
      <c r="BS444" s="341"/>
      <c r="BT444" s="341"/>
      <c r="BU444" s="341"/>
      <c r="BV444" s="341"/>
      <c r="BW444" s="341"/>
      <c r="BX444" s="341"/>
      <c r="BY444" s="341"/>
      <c r="BZ444" s="341"/>
      <c r="CA444" s="341"/>
      <c r="CB444" s="341"/>
      <c r="CC444" s="341"/>
      <c r="CD444" s="341"/>
      <c r="CE444" s="341"/>
      <c r="CF444" s="341"/>
      <c r="CG444" s="341"/>
      <c r="CH444" s="341"/>
      <c r="CI444" s="341"/>
      <c r="CJ444" s="341"/>
      <c r="CK444" s="341"/>
      <c r="CL444" s="341"/>
      <c r="CM444" s="341"/>
      <c r="CN444" s="341"/>
      <c r="CO444" s="341"/>
      <c r="CP444" s="341"/>
      <c r="CQ444" s="341"/>
      <c r="CR444" s="341"/>
      <c r="CS444" s="341"/>
      <c r="CT444" s="341"/>
      <c r="CU444" s="341"/>
      <c r="CV444" s="341"/>
      <c r="CW444" s="341"/>
      <c r="CX444" s="341"/>
      <c r="CY444" s="341"/>
      <c r="CZ444" s="341"/>
      <c r="DA444" s="341"/>
      <c r="DB444" s="341"/>
      <c r="DC444" s="341"/>
      <c r="DD444" s="341"/>
      <c r="DE444" s="341"/>
      <c r="DF444" s="341"/>
      <c r="DG444" s="341"/>
      <c r="DH444" s="341"/>
      <c r="DI444" s="341"/>
      <c r="DJ444" s="341"/>
      <c r="DK444" s="341"/>
      <c r="DL444" s="341"/>
      <c r="DM444" s="341"/>
      <c r="DN444" s="341"/>
      <c r="DO444" s="341"/>
      <c r="DP444" s="341"/>
      <c r="DQ444" s="341"/>
      <c r="DR444" s="341"/>
      <c r="DS444" s="341"/>
      <c r="DT444" s="341"/>
      <c r="DU444" s="341"/>
      <c r="DV444" s="341"/>
      <c r="DW444" s="341"/>
      <c r="DX444" s="341"/>
      <c r="DY444" s="341"/>
      <c r="DZ444" s="341"/>
      <c r="EA444" s="341"/>
      <c r="EB444" s="341"/>
      <c r="EC444" s="341"/>
      <c r="ED444" s="341"/>
      <c r="EE444" s="341"/>
      <c r="EF444" s="341"/>
      <c r="EG444" s="341"/>
      <c r="EH444" s="341"/>
      <c r="EI444" s="341"/>
      <c r="EJ444" s="341"/>
      <c r="EK444" s="341"/>
      <c r="EL444" s="341"/>
      <c r="EM444" s="341"/>
      <c r="EN444" s="341"/>
      <c r="EO444" s="341"/>
      <c r="EP444" s="341"/>
      <c r="EQ444" s="341"/>
      <c r="ER444" s="341"/>
      <c r="ES444" s="341"/>
      <c r="ET444" s="341"/>
      <c r="EU444" s="341"/>
      <c r="EV444" s="341"/>
      <c r="EW444" s="341"/>
    </row>
    <row r="445" spans="1:153" s="366" customFormat="1" ht="12.75">
      <c r="A445" s="336"/>
      <c r="B445" s="337"/>
      <c r="C445" s="425"/>
      <c r="D445" s="338"/>
      <c r="E445" s="339"/>
      <c r="F445" s="347"/>
      <c r="G445" s="347"/>
      <c r="H445" s="347"/>
      <c r="I445" s="347"/>
      <c r="J445" s="347"/>
      <c r="K445" s="347"/>
      <c r="L445" s="347"/>
      <c r="M445" s="347"/>
      <c r="N445" s="347"/>
      <c r="O445" s="347"/>
      <c r="P445" s="347"/>
      <c r="Q445" s="347"/>
      <c r="R445" s="347"/>
      <c r="S445" s="347"/>
      <c r="T445" s="347"/>
      <c r="U445" s="347"/>
      <c r="V445" s="347"/>
      <c r="W445" s="347"/>
      <c r="X445" s="347"/>
      <c r="Y445" s="347"/>
      <c r="Z445" s="347"/>
      <c r="AA445" s="347"/>
      <c r="AB445" s="347"/>
      <c r="AC445" s="341"/>
      <c r="AD445" s="341"/>
      <c r="AE445" s="341"/>
      <c r="AF445" s="341"/>
      <c r="AG445" s="341"/>
      <c r="AH445" s="341"/>
      <c r="AI445" s="341"/>
      <c r="AJ445" s="341"/>
      <c r="AK445" s="341"/>
      <c r="AL445" s="341"/>
      <c r="AM445" s="341"/>
      <c r="AN445" s="341"/>
      <c r="AO445" s="341"/>
      <c r="AP445" s="341"/>
      <c r="AQ445" s="341"/>
      <c r="AR445" s="341"/>
      <c r="AS445" s="341"/>
      <c r="AT445" s="341"/>
      <c r="AU445" s="341"/>
      <c r="AV445" s="341"/>
      <c r="AW445" s="341"/>
      <c r="AX445" s="341"/>
      <c r="AY445" s="341"/>
      <c r="AZ445" s="341"/>
      <c r="BA445" s="341"/>
      <c r="BB445" s="341"/>
      <c r="BC445" s="341"/>
      <c r="BD445" s="341"/>
      <c r="BE445" s="341"/>
      <c r="BF445" s="341"/>
      <c r="BG445" s="341"/>
      <c r="BH445" s="341"/>
      <c r="BI445" s="341"/>
      <c r="BJ445" s="341"/>
      <c r="BK445" s="341"/>
      <c r="BL445" s="341"/>
      <c r="BM445" s="341"/>
      <c r="BN445" s="341"/>
      <c r="BO445" s="341"/>
      <c r="BP445" s="341"/>
      <c r="BQ445" s="341"/>
      <c r="BR445" s="341"/>
      <c r="BS445" s="341"/>
      <c r="BT445" s="341"/>
      <c r="BU445" s="341"/>
      <c r="BV445" s="341"/>
      <c r="BW445" s="341"/>
      <c r="BX445" s="341"/>
      <c r="BY445" s="341"/>
      <c r="BZ445" s="341"/>
      <c r="CA445" s="341"/>
      <c r="CB445" s="341"/>
      <c r="CC445" s="341"/>
      <c r="CD445" s="341"/>
      <c r="CE445" s="341"/>
      <c r="CF445" s="341"/>
      <c r="CG445" s="341"/>
      <c r="CH445" s="341"/>
      <c r="CI445" s="341"/>
      <c r="CJ445" s="341"/>
      <c r="CK445" s="341"/>
      <c r="CL445" s="341"/>
      <c r="CM445" s="341"/>
      <c r="CN445" s="341"/>
      <c r="CO445" s="341"/>
      <c r="CP445" s="341"/>
      <c r="CQ445" s="341"/>
      <c r="CR445" s="341"/>
      <c r="CS445" s="341"/>
      <c r="CT445" s="341"/>
      <c r="CU445" s="341"/>
      <c r="CV445" s="341"/>
      <c r="CW445" s="341"/>
      <c r="CX445" s="341"/>
      <c r="CY445" s="341"/>
      <c r="CZ445" s="341"/>
      <c r="DA445" s="341"/>
      <c r="DB445" s="341"/>
      <c r="DC445" s="341"/>
      <c r="DD445" s="341"/>
      <c r="DE445" s="341"/>
      <c r="DF445" s="341"/>
      <c r="DG445" s="341"/>
      <c r="DH445" s="341"/>
      <c r="DI445" s="341"/>
      <c r="DJ445" s="341"/>
      <c r="DK445" s="341"/>
      <c r="DL445" s="341"/>
      <c r="DM445" s="341"/>
      <c r="DN445" s="341"/>
      <c r="DO445" s="341"/>
      <c r="DP445" s="341"/>
      <c r="DQ445" s="341"/>
      <c r="DR445" s="341"/>
      <c r="DS445" s="341"/>
      <c r="DT445" s="341"/>
      <c r="DU445" s="341"/>
      <c r="DV445" s="341"/>
      <c r="DW445" s="341"/>
      <c r="DX445" s="341"/>
      <c r="DY445" s="341"/>
      <c r="DZ445" s="341"/>
      <c r="EA445" s="341"/>
      <c r="EB445" s="341"/>
      <c r="EC445" s="341"/>
      <c r="ED445" s="341"/>
      <c r="EE445" s="341"/>
      <c r="EF445" s="341"/>
      <c r="EG445" s="341"/>
      <c r="EH445" s="341"/>
      <c r="EI445" s="341"/>
      <c r="EJ445" s="341"/>
      <c r="EK445" s="341"/>
      <c r="EL445" s="341"/>
      <c r="EM445" s="341"/>
      <c r="EN445" s="341"/>
      <c r="EO445" s="341"/>
      <c r="EP445" s="341"/>
      <c r="EQ445" s="341"/>
      <c r="ER445" s="341"/>
      <c r="ES445" s="341"/>
      <c r="ET445" s="341"/>
      <c r="EU445" s="341"/>
      <c r="EV445" s="341"/>
      <c r="EW445" s="341"/>
    </row>
    <row r="446" spans="1:153" s="366" customFormat="1" ht="12.75">
      <c r="A446" s="336"/>
      <c r="B446" s="337"/>
      <c r="C446" s="425"/>
      <c r="D446" s="338"/>
      <c r="E446" s="339"/>
      <c r="F446" s="347"/>
      <c r="G446" s="347"/>
      <c r="H446" s="347"/>
      <c r="I446" s="347"/>
      <c r="J446" s="347"/>
      <c r="K446" s="347"/>
      <c r="L446" s="347"/>
      <c r="M446" s="347"/>
      <c r="N446" s="347"/>
      <c r="O446" s="347"/>
      <c r="P446" s="347"/>
      <c r="Q446" s="347"/>
      <c r="R446" s="347"/>
      <c r="S446" s="347"/>
      <c r="T446" s="347"/>
      <c r="U446" s="347"/>
      <c r="V446" s="347"/>
      <c r="W446" s="347"/>
      <c r="X446" s="347"/>
      <c r="Y446" s="347"/>
      <c r="Z446" s="347"/>
      <c r="AA446" s="347"/>
      <c r="AB446" s="347"/>
      <c r="AC446" s="341"/>
      <c r="AD446" s="341"/>
      <c r="AE446" s="341"/>
      <c r="AF446" s="341"/>
      <c r="AG446" s="341"/>
      <c r="AH446" s="341"/>
      <c r="AI446" s="341"/>
      <c r="AJ446" s="341"/>
      <c r="AK446" s="341"/>
      <c r="AL446" s="341"/>
      <c r="AM446" s="341"/>
      <c r="AN446" s="341"/>
      <c r="AO446" s="341"/>
      <c r="AP446" s="341"/>
      <c r="AQ446" s="341"/>
      <c r="AR446" s="341"/>
      <c r="AS446" s="341"/>
      <c r="AT446" s="341"/>
      <c r="AU446" s="341"/>
      <c r="AV446" s="341"/>
      <c r="AW446" s="341"/>
      <c r="AX446" s="341"/>
      <c r="AY446" s="341"/>
      <c r="AZ446" s="341"/>
      <c r="BA446" s="341"/>
      <c r="BB446" s="341"/>
      <c r="BC446" s="341"/>
      <c r="BD446" s="341"/>
      <c r="BE446" s="341"/>
      <c r="BF446" s="341"/>
      <c r="BG446" s="341"/>
      <c r="BH446" s="341"/>
      <c r="BI446" s="341"/>
      <c r="BJ446" s="341"/>
      <c r="BK446" s="341"/>
      <c r="BL446" s="341"/>
      <c r="BM446" s="341"/>
      <c r="BN446" s="341"/>
      <c r="BO446" s="341"/>
      <c r="BP446" s="341"/>
      <c r="BQ446" s="341"/>
      <c r="BR446" s="341"/>
      <c r="BS446" s="341"/>
      <c r="BT446" s="341"/>
      <c r="BU446" s="341"/>
      <c r="BV446" s="341"/>
      <c r="BW446" s="341"/>
      <c r="BX446" s="341"/>
      <c r="BY446" s="341"/>
      <c r="BZ446" s="341"/>
      <c r="CA446" s="341"/>
      <c r="CB446" s="341"/>
      <c r="CC446" s="341"/>
      <c r="CD446" s="341"/>
      <c r="CE446" s="341"/>
      <c r="CF446" s="341"/>
      <c r="CG446" s="341"/>
      <c r="CH446" s="341"/>
      <c r="CI446" s="341"/>
      <c r="CJ446" s="341"/>
      <c r="CK446" s="341"/>
      <c r="CL446" s="341"/>
      <c r="CM446" s="341"/>
      <c r="CN446" s="341"/>
      <c r="CO446" s="341"/>
      <c r="CP446" s="341"/>
      <c r="CQ446" s="341"/>
      <c r="CR446" s="341"/>
      <c r="CS446" s="341"/>
      <c r="CT446" s="341"/>
      <c r="CU446" s="341"/>
      <c r="CV446" s="341"/>
      <c r="CW446" s="341"/>
      <c r="CX446" s="341"/>
      <c r="CY446" s="341"/>
      <c r="CZ446" s="341"/>
      <c r="DA446" s="341"/>
      <c r="DB446" s="341"/>
      <c r="DC446" s="341"/>
      <c r="DD446" s="341"/>
      <c r="DE446" s="341"/>
      <c r="DF446" s="341"/>
      <c r="DG446" s="341"/>
      <c r="DH446" s="341"/>
      <c r="DI446" s="341"/>
      <c r="DJ446" s="341"/>
      <c r="DK446" s="341"/>
      <c r="DL446" s="341"/>
      <c r="DM446" s="341"/>
      <c r="DN446" s="341"/>
      <c r="DO446" s="341"/>
      <c r="DP446" s="341"/>
      <c r="DQ446" s="341"/>
      <c r="DR446" s="341"/>
      <c r="DS446" s="341"/>
      <c r="DT446" s="341"/>
      <c r="DU446" s="341"/>
      <c r="DV446" s="341"/>
      <c r="DW446" s="341"/>
      <c r="DX446" s="341"/>
      <c r="DY446" s="341"/>
      <c r="DZ446" s="341"/>
      <c r="EA446" s="341"/>
      <c r="EB446" s="341"/>
      <c r="EC446" s="341"/>
      <c r="ED446" s="341"/>
      <c r="EE446" s="341"/>
      <c r="EF446" s="341"/>
      <c r="EG446" s="341"/>
      <c r="EH446" s="341"/>
      <c r="EI446" s="341"/>
      <c r="EJ446" s="341"/>
      <c r="EK446" s="341"/>
      <c r="EL446" s="341"/>
      <c r="EM446" s="341"/>
      <c r="EN446" s="341"/>
      <c r="EO446" s="341"/>
      <c r="EP446" s="341"/>
      <c r="EQ446" s="341"/>
      <c r="ER446" s="341"/>
      <c r="ES446" s="341"/>
      <c r="ET446" s="341"/>
      <c r="EU446" s="341"/>
      <c r="EV446" s="341"/>
      <c r="EW446" s="341"/>
    </row>
    <row r="447" spans="1:153" s="366" customFormat="1" ht="12.75">
      <c r="A447" s="336"/>
      <c r="B447" s="337"/>
      <c r="C447" s="425"/>
      <c r="D447" s="338"/>
      <c r="E447" s="339"/>
      <c r="F447" s="347"/>
      <c r="G447" s="347"/>
      <c r="H447" s="347"/>
      <c r="I447" s="347"/>
      <c r="J447" s="347"/>
      <c r="K447" s="347"/>
      <c r="L447" s="347"/>
      <c r="M447" s="347"/>
      <c r="N447" s="347"/>
      <c r="O447" s="347"/>
      <c r="P447" s="347"/>
      <c r="Q447" s="347"/>
      <c r="R447" s="347"/>
      <c r="S447" s="347"/>
      <c r="T447" s="347"/>
      <c r="U447" s="347"/>
      <c r="V447" s="347"/>
      <c r="W447" s="347"/>
      <c r="X447" s="347"/>
      <c r="Y447" s="347"/>
      <c r="Z447" s="347"/>
      <c r="AA447" s="347"/>
      <c r="AB447" s="347"/>
      <c r="AC447" s="341"/>
      <c r="AD447" s="341"/>
      <c r="AE447" s="341"/>
      <c r="AF447" s="341"/>
      <c r="AG447" s="341"/>
      <c r="AH447" s="341"/>
      <c r="AI447" s="341"/>
      <c r="AJ447" s="341"/>
      <c r="AK447" s="341"/>
      <c r="AL447" s="341"/>
      <c r="AM447" s="341"/>
      <c r="AN447" s="341"/>
      <c r="AO447" s="341"/>
      <c r="AP447" s="341"/>
      <c r="AQ447" s="341"/>
      <c r="AR447" s="341"/>
      <c r="AS447" s="341"/>
      <c r="AT447" s="341"/>
      <c r="AU447" s="341"/>
      <c r="AV447" s="341"/>
      <c r="AW447" s="341"/>
      <c r="AX447" s="341"/>
      <c r="AY447" s="341"/>
      <c r="AZ447" s="341"/>
      <c r="BA447" s="341"/>
      <c r="BB447" s="341"/>
      <c r="BC447" s="341"/>
      <c r="BD447" s="341"/>
      <c r="BE447" s="341"/>
      <c r="BF447" s="341"/>
      <c r="BG447" s="341"/>
      <c r="BH447" s="341"/>
      <c r="BI447" s="341"/>
      <c r="BJ447" s="341"/>
      <c r="BK447" s="341"/>
      <c r="BL447" s="341"/>
      <c r="BM447" s="341"/>
      <c r="BN447" s="341"/>
      <c r="BO447" s="341"/>
      <c r="BP447" s="341"/>
      <c r="BQ447" s="341"/>
      <c r="BR447" s="341"/>
      <c r="BS447" s="341"/>
      <c r="BT447" s="341"/>
      <c r="BU447" s="341"/>
      <c r="BV447" s="341"/>
      <c r="BW447" s="341"/>
      <c r="BX447" s="341"/>
      <c r="BY447" s="341"/>
      <c r="BZ447" s="341"/>
      <c r="CA447" s="341"/>
      <c r="CB447" s="341"/>
      <c r="CC447" s="341"/>
      <c r="CD447" s="341"/>
      <c r="CE447" s="341"/>
      <c r="CF447" s="341"/>
      <c r="CG447" s="341"/>
      <c r="CH447" s="341"/>
      <c r="CI447" s="341"/>
      <c r="CJ447" s="341"/>
      <c r="CK447" s="341"/>
      <c r="CL447" s="341"/>
      <c r="CM447" s="341"/>
      <c r="CN447" s="341"/>
      <c r="CO447" s="341"/>
      <c r="CP447" s="341"/>
      <c r="CQ447" s="341"/>
      <c r="CR447" s="341"/>
      <c r="CS447" s="341"/>
      <c r="CT447" s="341"/>
      <c r="CU447" s="341"/>
      <c r="CV447" s="341"/>
      <c r="CW447" s="341"/>
      <c r="CX447" s="341"/>
      <c r="CY447" s="341"/>
      <c r="CZ447" s="341"/>
      <c r="DA447" s="341"/>
      <c r="DB447" s="341"/>
      <c r="DC447" s="341"/>
      <c r="DD447" s="341"/>
      <c r="DE447" s="341"/>
      <c r="DF447" s="341"/>
      <c r="DG447" s="341"/>
      <c r="DH447" s="341"/>
      <c r="DI447" s="341"/>
      <c r="DJ447" s="341"/>
      <c r="DK447" s="341"/>
      <c r="DL447" s="341"/>
      <c r="DM447" s="341"/>
      <c r="DN447" s="341"/>
      <c r="DO447" s="341"/>
      <c r="DP447" s="341"/>
      <c r="DQ447" s="341"/>
      <c r="DR447" s="341"/>
      <c r="DS447" s="341"/>
      <c r="DT447" s="341"/>
      <c r="DU447" s="341"/>
      <c r="DV447" s="341"/>
      <c r="DW447" s="341"/>
      <c r="DX447" s="341"/>
      <c r="DY447" s="341"/>
      <c r="DZ447" s="341"/>
      <c r="EA447" s="341"/>
      <c r="EB447" s="341"/>
      <c r="EC447" s="341"/>
      <c r="ED447" s="341"/>
      <c r="EE447" s="341"/>
      <c r="EF447" s="341"/>
      <c r="EG447" s="341"/>
      <c r="EH447" s="341"/>
      <c r="EI447" s="341"/>
      <c r="EJ447" s="341"/>
      <c r="EK447" s="341"/>
      <c r="EL447" s="341"/>
      <c r="EM447" s="341"/>
      <c r="EN447" s="341"/>
      <c r="EO447" s="341"/>
      <c r="EP447" s="341"/>
      <c r="EQ447" s="341"/>
      <c r="ER447" s="341"/>
      <c r="ES447" s="341"/>
      <c r="ET447" s="341"/>
      <c r="EU447" s="341"/>
      <c r="EV447" s="341"/>
      <c r="EW447" s="341"/>
    </row>
    <row r="448" spans="1:153" s="366" customFormat="1" ht="12.75">
      <c r="A448" s="336"/>
      <c r="B448" s="337"/>
      <c r="C448" s="425"/>
      <c r="D448" s="338"/>
      <c r="E448" s="339"/>
      <c r="F448" s="347"/>
      <c r="G448" s="347"/>
      <c r="H448" s="347"/>
      <c r="I448" s="347"/>
      <c r="J448" s="347"/>
      <c r="K448" s="347"/>
      <c r="L448" s="347"/>
      <c r="M448" s="347"/>
      <c r="N448" s="347"/>
      <c r="O448" s="347"/>
      <c r="P448" s="347"/>
      <c r="Q448" s="347"/>
      <c r="R448" s="347"/>
      <c r="S448" s="347"/>
      <c r="T448" s="347"/>
      <c r="U448" s="347"/>
      <c r="V448" s="347"/>
      <c r="W448" s="347"/>
      <c r="X448" s="347"/>
      <c r="Y448" s="347"/>
      <c r="Z448" s="347"/>
      <c r="AA448" s="347"/>
      <c r="AB448" s="347"/>
      <c r="AC448" s="341"/>
      <c r="AD448" s="341"/>
      <c r="AE448" s="341"/>
      <c r="AF448" s="341"/>
      <c r="AG448" s="341"/>
      <c r="AH448" s="341"/>
      <c r="AI448" s="341"/>
      <c r="AJ448" s="341"/>
      <c r="AK448" s="341"/>
      <c r="AL448" s="341"/>
      <c r="AM448" s="341"/>
      <c r="AN448" s="341"/>
      <c r="AO448" s="341"/>
      <c r="AP448" s="341"/>
      <c r="AQ448" s="341"/>
      <c r="AR448" s="341"/>
      <c r="AS448" s="341"/>
      <c r="AT448" s="341"/>
      <c r="AU448" s="341"/>
      <c r="AV448" s="341"/>
      <c r="AW448" s="341"/>
      <c r="AX448" s="341"/>
      <c r="AY448" s="341"/>
      <c r="AZ448" s="341"/>
      <c r="BA448" s="341"/>
      <c r="BB448" s="341"/>
      <c r="BC448" s="341"/>
      <c r="BD448" s="341"/>
      <c r="BE448" s="341"/>
      <c r="BF448" s="341"/>
      <c r="BG448" s="341"/>
      <c r="BH448" s="341"/>
      <c r="BI448" s="341"/>
      <c r="BJ448" s="341"/>
      <c r="BK448" s="341"/>
      <c r="BL448" s="341"/>
      <c r="BM448" s="341"/>
      <c r="BN448" s="341"/>
      <c r="BO448" s="341"/>
      <c r="BP448" s="341"/>
      <c r="BQ448" s="341"/>
      <c r="BR448" s="341"/>
      <c r="BS448" s="341"/>
      <c r="BT448" s="341"/>
      <c r="BU448" s="341"/>
      <c r="BV448" s="341"/>
      <c r="BW448" s="341"/>
      <c r="BX448" s="341"/>
      <c r="BY448" s="341"/>
      <c r="BZ448" s="341"/>
      <c r="CA448" s="341"/>
      <c r="CB448" s="341"/>
      <c r="CC448" s="341"/>
      <c r="CD448" s="341"/>
      <c r="CE448" s="341"/>
      <c r="CF448" s="341"/>
      <c r="CG448" s="341"/>
      <c r="CH448" s="341"/>
      <c r="CI448" s="341"/>
      <c r="CJ448" s="341"/>
      <c r="CK448" s="341"/>
      <c r="CL448" s="341"/>
      <c r="CM448" s="341"/>
      <c r="CN448" s="341"/>
      <c r="CO448" s="341"/>
      <c r="CP448" s="341"/>
      <c r="CQ448" s="341"/>
      <c r="CR448" s="341"/>
      <c r="CS448" s="341"/>
      <c r="CT448" s="341"/>
      <c r="CU448" s="341"/>
      <c r="CV448" s="341"/>
      <c r="CW448" s="341"/>
      <c r="CX448" s="341"/>
      <c r="CY448" s="341"/>
      <c r="CZ448" s="341"/>
      <c r="DA448" s="341"/>
      <c r="DB448" s="341"/>
      <c r="DC448" s="341"/>
      <c r="DD448" s="341"/>
      <c r="DE448" s="341"/>
      <c r="DF448" s="341"/>
      <c r="DG448" s="341"/>
      <c r="DH448" s="341"/>
      <c r="DI448" s="341"/>
      <c r="DJ448" s="341"/>
      <c r="DK448" s="341"/>
      <c r="DL448" s="341"/>
      <c r="DM448" s="341"/>
      <c r="DN448" s="341"/>
      <c r="DO448" s="341"/>
      <c r="DP448" s="341"/>
      <c r="DQ448" s="341"/>
      <c r="DR448" s="341"/>
      <c r="DS448" s="341"/>
      <c r="DT448" s="341"/>
      <c r="DU448" s="341"/>
      <c r="DV448" s="341"/>
      <c r="DW448" s="341"/>
      <c r="DX448" s="341"/>
      <c r="DY448" s="341"/>
      <c r="DZ448" s="341"/>
      <c r="EA448" s="341"/>
      <c r="EB448" s="341"/>
      <c r="EC448" s="341"/>
      <c r="ED448" s="341"/>
      <c r="EE448" s="341"/>
      <c r="EF448" s="341"/>
      <c r="EG448" s="341"/>
      <c r="EH448" s="341"/>
      <c r="EI448" s="341"/>
      <c r="EJ448" s="341"/>
      <c r="EK448" s="341"/>
      <c r="EL448" s="341"/>
      <c r="EM448" s="341"/>
      <c r="EN448" s="341"/>
      <c r="EO448" s="341"/>
      <c r="EP448" s="341"/>
      <c r="EQ448" s="341"/>
      <c r="ER448" s="341"/>
      <c r="ES448" s="341"/>
      <c r="ET448" s="341"/>
      <c r="EU448" s="341"/>
      <c r="EV448" s="341"/>
      <c r="EW448" s="341"/>
    </row>
    <row r="449" spans="1:153" s="366" customFormat="1" ht="12.75">
      <c r="A449" s="336"/>
      <c r="B449" s="337"/>
      <c r="C449" s="425"/>
      <c r="D449" s="338"/>
      <c r="E449" s="339"/>
      <c r="F449" s="347"/>
      <c r="G449" s="347"/>
      <c r="H449" s="347"/>
      <c r="I449" s="347"/>
      <c r="J449" s="347"/>
      <c r="K449" s="347"/>
      <c r="L449" s="347"/>
      <c r="M449" s="347"/>
      <c r="N449" s="347"/>
      <c r="O449" s="347"/>
      <c r="P449" s="347"/>
      <c r="Q449" s="347"/>
      <c r="R449" s="347"/>
      <c r="S449" s="347"/>
      <c r="T449" s="347"/>
      <c r="U449" s="347"/>
      <c r="V449" s="347"/>
      <c r="W449" s="347"/>
      <c r="X449" s="347"/>
      <c r="Y449" s="347"/>
      <c r="Z449" s="347"/>
      <c r="AA449" s="347"/>
      <c r="AB449" s="347"/>
      <c r="AC449" s="341"/>
      <c r="AD449" s="341"/>
      <c r="AE449" s="341"/>
      <c r="AF449" s="341"/>
      <c r="AG449" s="341"/>
      <c r="AH449" s="341"/>
      <c r="AI449" s="341"/>
      <c r="AJ449" s="341"/>
      <c r="AK449" s="341"/>
      <c r="AL449" s="341"/>
      <c r="AM449" s="341"/>
      <c r="AN449" s="341"/>
      <c r="AO449" s="341"/>
      <c r="AP449" s="341"/>
      <c r="AQ449" s="341"/>
      <c r="AR449" s="341"/>
      <c r="AS449" s="341"/>
      <c r="AT449" s="341"/>
      <c r="AU449" s="341"/>
      <c r="AV449" s="341"/>
      <c r="AW449" s="341"/>
      <c r="AX449" s="341"/>
      <c r="AY449" s="341"/>
      <c r="AZ449" s="341"/>
      <c r="BA449" s="341"/>
      <c r="BB449" s="341"/>
      <c r="BC449" s="341"/>
      <c r="BD449" s="341"/>
      <c r="BE449" s="341"/>
      <c r="BF449" s="341"/>
      <c r="BG449" s="341"/>
      <c r="BH449" s="341"/>
      <c r="BI449" s="341"/>
      <c r="BJ449" s="341"/>
      <c r="BK449" s="341"/>
      <c r="BL449" s="341"/>
      <c r="BM449" s="341"/>
      <c r="BN449" s="341"/>
      <c r="BO449" s="341"/>
      <c r="BP449" s="341"/>
      <c r="BQ449" s="341"/>
      <c r="BR449" s="341"/>
      <c r="BS449" s="341"/>
      <c r="BT449" s="341"/>
      <c r="BU449" s="341"/>
      <c r="BV449" s="341"/>
      <c r="BW449" s="341"/>
      <c r="BX449" s="341"/>
      <c r="BY449" s="341"/>
      <c r="BZ449" s="341"/>
      <c r="CA449" s="341"/>
      <c r="CB449" s="341"/>
      <c r="CC449" s="341"/>
      <c r="CD449" s="341"/>
      <c r="CE449" s="341"/>
      <c r="CF449" s="341"/>
      <c r="CG449" s="341"/>
      <c r="CH449" s="341"/>
      <c r="CI449" s="341"/>
      <c r="CJ449" s="341"/>
      <c r="CK449" s="341"/>
      <c r="CL449" s="341"/>
      <c r="CM449" s="341"/>
      <c r="CN449" s="341"/>
      <c r="CO449" s="341"/>
      <c r="CP449" s="341"/>
      <c r="CQ449" s="341"/>
      <c r="CR449" s="341"/>
      <c r="CS449" s="341"/>
      <c r="CT449" s="341"/>
      <c r="CU449" s="341"/>
      <c r="CV449" s="341"/>
      <c r="CW449" s="341"/>
      <c r="CX449" s="341"/>
      <c r="CY449" s="341"/>
      <c r="CZ449" s="341"/>
      <c r="DA449" s="341"/>
      <c r="DB449" s="341"/>
      <c r="DC449" s="341"/>
      <c r="DD449" s="341"/>
      <c r="DE449" s="341"/>
      <c r="DF449" s="341"/>
      <c r="DG449" s="341"/>
      <c r="DH449" s="341"/>
      <c r="DI449" s="341"/>
      <c r="DJ449" s="341"/>
      <c r="DK449" s="341"/>
      <c r="DL449" s="341"/>
      <c r="DM449" s="341"/>
      <c r="DN449" s="341"/>
      <c r="DO449" s="341"/>
      <c r="DP449" s="341"/>
      <c r="DQ449" s="341"/>
      <c r="DR449" s="341"/>
      <c r="DS449" s="341"/>
      <c r="DT449" s="341"/>
      <c r="DU449" s="341"/>
      <c r="DV449" s="341"/>
      <c r="DW449" s="341"/>
      <c r="DX449" s="341"/>
      <c r="DY449" s="341"/>
      <c r="DZ449" s="341"/>
      <c r="EA449" s="341"/>
      <c r="EB449" s="341"/>
      <c r="EC449" s="341"/>
      <c r="ED449" s="341"/>
      <c r="EE449" s="341"/>
      <c r="EF449" s="341"/>
      <c r="EG449" s="341"/>
      <c r="EH449" s="341"/>
      <c r="EI449" s="341"/>
      <c r="EJ449" s="341"/>
      <c r="EK449" s="341"/>
      <c r="EL449" s="341"/>
      <c r="EM449" s="341"/>
      <c r="EN449" s="341"/>
      <c r="EO449" s="341"/>
      <c r="EP449" s="341"/>
      <c r="EQ449" s="341"/>
      <c r="ER449" s="341"/>
      <c r="ES449" s="341"/>
      <c r="ET449" s="341"/>
      <c r="EU449" s="341"/>
      <c r="EV449" s="341"/>
      <c r="EW449" s="341"/>
    </row>
    <row r="450" spans="1:153" s="366" customFormat="1" ht="12.75">
      <c r="A450" s="336"/>
      <c r="B450" s="337"/>
      <c r="C450" s="425"/>
      <c r="D450" s="338"/>
      <c r="E450" s="339"/>
      <c r="F450" s="347"/>
      <c r="G450" s="347"/>
      <c r="H450" s="347"/>
      <c r="I450" s="347"/>
      <c r="J450" s="347"/>
      <c r="K450" s="347"/>
      <c r="L450" s="347"/>
      <c r="M450" s="347"/>
      <c r="N450" s="347"/>
      <c r="O450" s="347"/>
      <c r="P450" s="347"/>
      <c r="Q450" s="347"/>
      <c r="R450" s="347"/>
      <c r="S450" s="347"/>
      <c r="T450" s="347"/>
      <c r="U450" s="347"/>
      <c r="V450" s="347"/>
      <c r="W450" s="347"/>
      <c r="X450" s="347"/>
      <c r="Y450" s="347"/>
      <c r="Z450" s="347"/>
      <c r="AA450" s="347"/>
      <c r="AB450" s="347"/>
      <c r="AC450" s="341"/>
      <c r="AD450" s="341"/>
      <c r="AE450" s="341"/>
      <c r="AF450" s="341"/>
      <c r="AG450" s="341"/>
      <c r="AH450" s="341"/>
      <c r="AI450" s="341"/>
      <c r="AJ450" s="341"/>
      <c r="AK450" s="341"/>
      <c r="AL450" s="341"/>
      <c r="AM450" s="341"/>
      <c r="AN450" s="341"/>
      <c r="AO450" s="341"/>
      <c r="AP450" s="341"/>
      <c r="AQ450" s="341"/>
      <c r="AR450" s="341"/>
      <c r="AS450" s="341"/>
      <c r="AT450" s="341"/>
      <c r="AU450" s="341"/>
      <c r="AV450" s="341"/>
      <c r="AW450" s="341"/>
      <c r="AX450" s="341"/>
      <c r="AY450" s="341"/>
      <c r="AZ450" s="341"/>
      <c r="BA450" s="341"/>
      <c r="BB450" s="341"/>
      <c r="BC450" s="341"/>
      <c r="BD450" s="341"/>
      <c r="BE450" s="341"/>
      <c r="BF450" s="341"/>
      <c r="BG450" s="341"/>
      <c r="BH450" s="341"/>
      <c r="BI450" s="341"/>
      <c r="BJ450" s="341"/>
      <c r="BK450" s="341"/>
      <c r="BL450" s="341"/>
      <c r="BM450" s="341"/>
      <c r="BN450" s="341"/>
      <c r="BO450" s="341"/>
      <c r="BP450" s="341"/>
      <c r="BQ450" s="341"/>
      <c r="BR450" s="341"/>
      <c r="BS450" s="341"/>
      <c r="BT450" s="341"/>
      <c r="BU450" s="341"/>
      <c r="BV450" s="341"/>
      <c r="BW450" s="341"/>
      <c r="BX450" s="341"/>
      <c r="BY450" s="341"/>
      <c r="BZ450" s="341"/>
      <c r="CA450" s="341"/>
      <c r="CB450" s="341"/>
      <c r="CC450" s="341"/>
      <c r="CD450" s="341"/>
      <c r="CE450" s="341"/>
      <c r="CF450" s="341"/>
      <c r="CG450" s="341"/>
      <c r="CH450" s="341"/>
      <c r="CI450" s="341"/>
      <c r="CJ450" s="341"/>
      <c r="CK450" s="341"/>
      <c r="CL450" s="341"/>
      <c r="CM450" s="341"/>
      <c r="CN450" s="341"/>
      <c r="CO450" s="341"/>
      <c r="CP450" s="341"/>
      <c r="CQ450" s="341"/>
      <c r="CR450" s="341"/>
      <c r="CS450" s="341"/>
      <c r="CT450" s="341"/>
      <c r="CU450" s="341"/>
      <c r="CV450" s="341"/>
      <c r="CW450" s="341"/>
      <c r="CX450" s="341"/>
      <c r="CY450" s="341"/>
      <c r="CZ450" s="341"/>
      <c r="DA450" s="341"/>
      <c r="DB450" s="341"/>
      <c r="DC450" s="341"/>
      <c r="DD450" s="341"/>
      <c r="DE450" s="341"/>
      <c r="DF450" s="341"/>
      <c r="DG450" s="341"/>
      <c r="DH450" s="341"/>
      <c r="DI450" s="341"/>
      <c r="DJ450" s="341"/>
      <c r="DK450" s="341"/>
      <c r="DL450" s="341"/>
      <c r="DM450" s="341"/>
      <c r="DN450" s="341"/>
      <c r="DO450" s="341"/>
      <c r="DP450" s="341"/>
      <c r="DQ450" s="341"/>
      <c r="DR450" s="341"/>
      <c r="DS450" s="341"/>
      <c r="DT450" s="341"/>
      <c r="DU450" s="341"/>
      <c r="DV450" s="341"/>
      <c r="DW450" s="341"/>
      <c r="DX450" s="341"/>
      <c r="DY450" s="341"/>
      <c r="DZ450" s="341"/>
      <c r="EA450" s="341"/>
      <c r="EB450" s="341"/>
      <c r="EC450" s="341"/>
      <c r="ED450" s="341"/>
      <c r="EE450" s="341"/>
      <c r="EF450" s="341"/>
      <c r="EG450" s="341"/>
      <c r="EH450" s="341"/>
      <c r="EI450" s="341"/>
      <c r="EJ450" s="341"/>
      <c r="EK450" s="341"/>
      <c r="EL450" s="341"/>
      <c r="EM450" s="341"/>
      <c r="EN450" s="341"/>
      <c r="EO450" s="341"/>
      <c r="EP450" s="341"/>
      <c r="EQ450" s="341"/>
      <c r="ER450" s="341"/>
      <c r="ES450" s="341"/>
      <c r="ET450" s="341"/>
      <c r="EU450" s="341"/>
      <c r="EV450" s="341"/>
      <c r="EW450" s="341"/>
    </row>
    <row r="451" spans="1:153" s="366" customFormat="1" ht="12.75">
      <c r="A451" s="336"/>
      <c r="B451" s="337"/>
      <c r="C451" s="425"/>
      <c r="D451" s="338"/>
      <c r="E451" s="339"/>
      <c r="F451" s="347"/>
      <c r="G451" s="347"/>
      <c r="H451" s="347"/>
      <c r="I451" s="347"/>
      <c r="J451" s="347"/>
      <c r="K451" s="347"/>
      <c r="L451" s="347"/>
      <c r="M451" s="347"/>
      <c r="N451" s="347"/>
      <c r="O451" s="347"/>
      <c r="P451" s="347"/>
      <c r="Q451" s="347"/>
      <c r="R451" s="347"/>
      <c r="S451" s="347"/>
      <c r="T451" s="347"/>
      <c r="U451" s="347"/>
      <c r="V451" s="347"/>
      <c r="W451" s="347"/>
      <c r="X451" s="347"/>
      <c r="Y451" s="347"/>
      <c r="Z451" s="347"/>
      <c r="AA451" s="347"/>
      <c r="AB451" s="347"/>
      <c r="AC451" s="341"/>
      <c r="AD451" s="341"/>
      <c r="AE451" s="341"/>
      <c r="AF451" s="341"/>
      <c r="AG451" s="341"/>
      <c r="AH451" s="341"/>
      <c r="AI451" s="341"/>
      <c r="AJ451" s="341"/>
      <c r="AK451" s="341"/>
      <c r="AL451" s="341"/>
      <c r="AM451" s="341"/>
      <c r="AN451" s="341"/>
      <c r="AO451" s="341"/>
      <c r="AP451" s="341"/>
      <c r="AQ451" s="341"/>
      <c r="AR451" s="341"/>
      <c r="AS451" s="341"/>
      <c r="AT451" s="341"/>
      <c r="AU451" s="341"/>
      <c r="AV451" s="341"/>
      <c r="AW451" s="341"/>
      <c r="AX451" s="341"/>
      <c r="AY451" s="341"/>
      <c r="AZ451" s="341"/>
      <c r="BA451" s="341"/>
      <c r="BB451" s="341"/>
      <c r="BC451" s="341"/>
      <c r="BD451" s="341"/>
      <c r="BE451" s="341"/>
      <c r="BF451" s="341"/>
      <c r="BG451" s="341"/>
      <c r="BH451" s="341"/>
      <c r="BI451" s="341"/>
      <c r="BJ451" s="341"/>
      <c r="BK451" s="341"/>
      <c r="BL451" s="341"/>
      <c r="BM451" s="341"/>
      <c r="BN451" s="341"/>
      <c r="BO451" s="341"/>
      <c r="BP451" s="341"/>
      <c r="BQ451" s="341"/>
      <c r="BR451" s="341"/>
      <c r="BS451" s="341"/>
      <c r="BT451" s="341"/>
      <c r="BU451" s="341"/>
      <c r="BV451" s="341"/>
      <c r="BW451" s="341"/>
      <c r="BX451" s="341"/>
      <c r="BY451" s="341"/>
      <c r="BZ451" s="341"/>
      <c r="CA451" s="341"/>
      <c r="CB451" s="341"/>
      <c r="CC451" s="341"/>
      <c r="CD451" s="341"/>
      <c r="CE451" s="341"/>
      <c r="CF451" s="341"/>
      <c r="CG451" s="341"/>
      <c r="CH451" s="341"/>
      <c r="CI451" s="341"/>
      <c r="CJ451" s="341"/>
      <c r="CK451" s="341"/>
      <c r="CL451" s="341"/>
      <c r="CM451" s="341"/>
      <c r="CN451" s="341"/>
      <c r="CO451" s="341"/>
      <c r="CP451" s="341"/>
      <c r="CQ451" s="341"/>
      <c r="CR451" s="341"/>
      <c r="CS451" s="341"/>
      <c r="CT451" s="341"/>
      <c r="CU451" s="341"/>
      <c r="CV451" s="341"/>
      <c r="CW451" s="341"/>
      <c r="CX451" s="341"/>
      <c r="CY451" s="341"/>
      <c r="CZ451" s="341"/>
      <c r="DA451" s="341"/>
      <c r="DB451" s="341"/>
      <c r="DC451" s="341"/>
      <c r="DD451" s="341"/>
      <c r="DE451" s="341"/>
      <c r="DF451" s="341"/>
      <c r="DG451" s="341"/>
      <c r="DH451" s="341"/>
      <c r="DI451" s="341"/>
      <c r="DJ451" s="341"/>
      <c r="DK451" s="341"/>
      <c r="DL451" s="341"/>
      <c r="DM451" s="341"/>
      <c r="DN451" s="341"/>
      <c r="DO451" s="341"/>
      <c r="DP451" s="341"/>
      <c r="DQ451" s="341"/>
      <c r="DR451" s="341"/>
      <c r="DS451" s="341"/>
      <c r="DT451" s="341"/>
      <c r="DU451" s="341"/>
      <c r="DV451" s="341"/>
      <c r="DW451" s="341"/>
      <c r="DX451" s="341"/>
      <c r="DY451" s="341"/>
      <c r="DZ451" s="341"/>
      <c r="EA451" s="341"/>
      <c r="EB451" s="341"/>
      <c r="EC451" s="341"/>
      <c r="ED451" s="341"/>
      <c r="EE451" s="341"/>
      <c r="EF451" s="341"/>
      <c r="EG451" s="341"/>
      <c r="EH451" s="341"/>
      <c r="EI451" s="341"/>
      <c r="EJ451" s="341"/>
      <c r="EK451" s="341"/>
      <c r="EL451" s="341"/>
      <c r="EM451" s="341"/>
      <c r="EN451" s="341"/>
      <c r="EO451" s="341"/>
      <c r="EP451" s="341"/>
      <c r="EQ451" s="341"/>
      <c r="ER451" s="341"/>
      <c r="ES451" s="341"/>
      <c r="ET451" s="341"/>
      <c r="EU451" s="341"/>
      <c r="EV451" s="341"/>
      <c r="EW451" s="341"/>
    </row>
    <row r="452" spans="1:153" s="366" customFormat="1" ht="12.75">
      <c r="A452" s="336"/>
      <c r="B452" s="337"/>
      <c r="C452" s="425"/>
      <c r="D452" s="338"/>
      <c r="E452" s="339"/>
      <c r="F452" s="347"/>
      <c r="G452" s="347"/>
      <c r="H452" s="347"/>
      <c r="I452" s="347"/>
      <c r="J452" s="347"/>
      <c r="K452" s="347"/>
      <c r="L452" s="347"/>
      <c r="M452" s="347"/>
      <c r="N452" s="347"/>
      <c r="O452" s="347"/>
      <c r="P452" s="347"/>
      <c r="Q452" s="347"/>
      <c r="R452" s="347"/>
      <c r="S452" s="347"/>
      <c r="T452" s="347"/>
      <c r="U452" s="347"/>
      <c r="V452" s="347"/>
      <c r="W452" s="347"/>
      <c r="X452" s="347"/>
      <c r="Y452" s="347"/>
      <c r="Z452" s="347"/>
      <c r="AA452" s="347"/>
      <c r="AB452" s="347"/>
      <c r="AC452" s="341"/>
      <c r="AD452" s="341"/>
      <c r="AE452" s="341"/>
      <c r="AF452" s="341"/>
      <c r="AG452" s="341"/>
      <c r="AH452" s="341"/>
      <c r="AI452" s="341"/>
      <c r="AJ452" s="341"/>
      <c r="AK452" s="341"/>
      <c r="AL452" s="341"/>
      <c r="AM452" s="341"/>
      <c r="AN452" s="341"/>
      <c r="AO452" s="341"/>
      <c r="AP452" s="341"/>
      <c r="AQ452" s="341"/>
      <c r="AR452" s="341"/>
      <c r="AS452" s="341"/>
      <c r="AT452" s="341"/>
      <c r="AU452" s="341"/>
      <c r="AV452" s="341"/>
      <c r="AW452" s="341"/>
      <c r="AX452" s="341"/>
      <c r="AY452" s="341"/>
      <c r="AZ452" s="341"/>
      <c r="BA452" s="341"/>
      <c r="BB452" s="341"/>
      <c r="BC452" s="341"/>
      <c r="BD452" s="341"/>
      <c r="BE452" s="341"/>
      <c r="BF452" s="341"/>
      <c r="BG452" s="341"/>
      <c r="BH452" s="341"/>
      <c r="BI452" s="341"/>
      <c r="BJ452" s="341"/>
      <c r="BK452" s="341"/>
      <c r="BL452" s="341"/>
      <c r="BM452" s="341"/>
      <c r="BN452" s="341"/>
      <c r="BO452" s="341"/>
      <c r="BP452" s="341"/>
      <c r="BQ452" s="341"/>
      <c r="BR452" s="341"/>
      <c r="BS452" s="341"/>
      <c r="BT452" s="341"/>
      <c r="BU452" s="341"/>
      <c r="BV452" s="341"/>
      <c r="BW452" s="341"/>
      <c r="BX452" s="341"/>
      <c r="BY452" s="341"/>
      <c r="BZ452" s="341"/>
      <c r="CA452" s="341"/>
      <c r="CB452" s="341"/>
      <c r="CC452" s="341"/>
      <c r="CD452" s="341"/>
      <c r="CE452" s="341"/>
      <c r="CF452" s="341"/>
      <c r="CG452" s="341"/>
      <c r="CH452" s="341"/>
      <c r="CI452" s="341"/>
      <c r="CJ452" s="341"/>
      <c r="CK452" s="341"/>
      <c r="CL452" s="341"/>
      <c r="CM452" s="341"/>
      <c r="CN452" s="341"/>
      <c r="CO452" s="341"/>
      <c r="CP452" s="341"/>
      <c r="CQ452" s="341"/>
      <c r="CR452" s="341"/>
      <c r="CS452" s="341"/>
      <c r="CT452" s="341"/>
      <c r="CU452" s="341"/>
      <c r="CV452" s="341"/>
      <c r="CW452" s="341"/>
      <c r="CX452" s="341"/>
      <c r="CY452" s="341"/>
      <c r="CZ452" s="341"/>
      <c r="DA452" s="341"/>
      <c r="DB452" s="341"/>
      <c r="DC452" s="341"/>
      <c r="DD452" s="341"/>
      <c r="DE452" s="341"/>
      <c r="DF452" s="341"/>
      <c r="DG452" s="341"/>
      <c r="DH452" s="341"/>
      <c r="DI452" s="341"/>
      <c r="DJ452" s="341"/>
      <c r="DK452" s="341"/>
      <c r="DL452" s="341"/>
      <c r="DM452" s="341"/>
      <c r="DN452" s="341"/>
      <c r="DO452" s="341"/>
      <c r="DP452" s="341"/>
      <c r="DQ452" s="341"/>
      <c r="DR452" s="341"/>
      <c r="DS452" s="341"/>
      <c r="DT452" s="341"/>
      <c r="DU452" s="341"/>
      <c r="DV452" s="341"/>
      <c r="DW452" s="341"/>
      <c r="DX452" s="341"/>
      <c r="DY452" s="341"/>
      <c r="DZ452" s="341"/>
      <c r="EA452" s="341"/>
      <c r="EB452" s="341"/>
      <c r="EC452" s="341"/>
      <c r="ED452" s="341"/>
      <c r="EE452" s="341"/>
      <c r="EF452" s="341"/>
      <c r="EG452" s="341"/>
      <c r="EH452" s="341"/>
      <c r="EI452" s="341"/>
      <c r="EJ452" s="341"/>
      <c r="EK452" s="341"/>
      <c r="EL452" s="341"/>
      <c r="EM452" s="341"/>
      <c r="EN452" s="341"/>
      <c r="EO452" s="341"/>
      <c r="EP452" s="341"/>
      <c r="EQ452" s="341"/>
      <c r="ER452" s="341"/>
      <c r="ES452" s="341"/>
      <c r="ET452" s="341"/>
      <c r="EU452" s="341"/>
      <c r="EV452" s="341"/>
      <c r="EW452" s="341"/>
    </row>
    <row r="453" spans="1:153" s="366" customFormat="1" ht="12.75">
      <c r="A453" s="336"/>
      <c r="B453" s="337"/>
      <c r="C453" s="425"/>
      <c r="D453" s="338"/>
      <c r="E453" s="339"/>
      <c r="F453" s="347"/>
      <c r="G453" s="347"/>
      <c r="H453" s="347"/>
      <c r="I453" s="347"/>
      <c r="J453" s="347"/>
      <c r="K453" s="347"/>
      <c r="L453" s="347"/>
      <c r="M453" s="347"/>
      <c r="N453" s="347"/>
      <c r="O453" s="347"/>
      <c r="P453" s="347"/>
      <c r="Q453" s="347"/>
      <c r="R453" s="347"/>
      <c r="S453" s="347"/>
      <c r="T453" s="347"/>
      <c r="U453" s="347"/>
      <c r="V453" s="347"/>
      <c r="W453" s="347"/>
      <c r="X453" s="347"/>
      <c r="Y453" s="347"/>
      <c r="Z453" s="347"/>
      <c r="AA453" s="347"/>
      <c r="AB453" s="347"/>
      <c r="AC453" s="341"/>
      <c r="AD453" s="341"/>
      <c r="AE453" s="341"/>
      <c r="AF453" s="341"/>
      <c r="AG453" s="341"/>
      <c r="AH453" s="341"/>
      <c r="AI453" s="341"/>
      <c r="AJ453" s="341"/>
      <c r="AK453" s="341"/>
      <c r="AL453" s="341"/>
      <c r="AM453" s="341"/>
      <c r="AN453" s="341"/>
      <c r="AO453" s="341"/>
      <c r="AP453" s="341"/>
      <c r="AQ453" s="341"/>
      <c r="AR453" s="341"/>
      <c r="AS453" s="341"/>
      <c r="AT453" s="341"/>
      <c r="AU453" s="341"/>
      <c r="AV453" s="341"/>
      <c r="AW453" s="341"/>
      <c r="AX453" s="341"/>
      <c r="AY453" s="341"/>
      <c r="AZ453" s="341"/>
      <c r="BA453" s="341"/>
      <c r="BB453" s="341"/>
      <c r="BC453" s="341"/>
      <c r="BD453" s="341"/>
      <c r="BE453" s="341"/>
      <c r="BF453" s="341"/>
      <c r="BG453" s="341"/>
      <c r="BH453" s="341"/>
      <c r="BI453" s="341"/>
      <c r="BJ453" s="341"/>
      <c r="BK453" s="341"/>
      <c r="BL453" s="341"/>
      <c r="BM453" s="341"/>
      <c r="BN453" s="341"/>
      <c r="BO453" s="341"/>
      <c r="BP453" s="341"/>
      <c r="BQ453" s="341"/>
      <c r="BR453" s="341"/>
      <c r="BS453" s="341"/>
      <c r="BT453" s="341"/>
      <c r="BU453" s="341"/>
      <c r="BV453" s="341"/>
      <c r="BW453" s="341"/>
      <c r="BX453" s="341"/>
      <c r="BY453" s="341"/>
      <c r="BZ453" s="341"/>
      <c r="CA453" s="341"/>
      <c r="CB453" s="341"/>
      <c r="CC453" s="341"/>
      <c r="CD453" s="341"/>
      <c r="CE453" s="341"/>
      <c r="CF453" s="341"/>
      <c r="CG453" s="341"/>
      <c r="CH453" s="341"/>
      <c r="CI453" s="341"/>
      <c r="CJ453" s="341"/>
      <c r="CK453" s="341"/>
      <c r="CL453" s="341"/>
      <c r="CM453" s="341"/>
      <c r="CN453" s="341"/>
      <c r="CO453" s="341"/>
      <c r="CP453" s="341"/>
      <c r="CQ453" s="341"/>
      <c r="CR453" s="341"/>
      <c r="CS453" s="341"/>
      <c r="CT453" s="341"/>
      <c r="CU453" s="341"/>
      <c r="CV453" s="341"/>
      <c r="CW453" s="341"/>
      <c r="CX453" s="341"/>
      <c r="CY453" s="341"/>
      <c r="CZ453" s="341"/>
      <c r="DA453" s="341"/>
      <c r="DB453" s="341"/>
      <c r="DC453" s="341"/>
      <c r="DD453" s="341"/>
      <c r="DE453" s="341"/>
      <c r="DF453" s="341"/>
      <c r="DG453" s="341"/>
      <c r="DH453" s="341"/>
      <c r="DI453" s="341"/>
      <c r="DJ453" s="341"/>
      <c r="DK453" s="341"/>
      <c r="DL453" s="341"/>
      <c r="DM453" s="341"/>
      <c r="DN453" s="341"/>
      <c r="DO453" s="341"/>
      <c r="DP453" s="341"/>
      <c r="DQ453" s="341"/>
      <c r="DR453" s="341"/>
      <c r="DS453" s="341"/>
      <c r="DT453" s="341"/>
      <c r="DU453" s="341"/>
      <c r="DV453" s="341"/>
      <c r="DW453" s="341"/>
      <c r="DX453" s="341"/>
      <c r="DY453" s="341"/>
      <c r="DZ453" s="341"/>
      <c r="EA453" s="341"/>
      <c r="EB453" s="341"/>
      <c r="EC453" s="341"/>
      <c r="ED453" s="341"/>
      <c r="EE453" s="341"/>
      <c r="EF453" s="341"/>
      <c r="EG453" s="341"/>
      <c r="EH453" s="341"/>
      <c r="EI453" s="341"/>
      <c r="EJ453" s="341"/>
      <c r="EK453" s="341"/>
      <c r="EL453" s="341"/>
      <c r="EM453" s="341"/>
      <c r="EN453" s="341"/>
      <c r="EO453" s="341"/>
      <c r="EP453" s="341"/>
      <c r="EQ453" s="341"/>
      <c r="ER453" s="341"/>
      <c r="ES453" s="341"/>
      <c r="ET453" s="341"/>
      <c r="EU453" s="341"/>
      <c r="EV453" s="341"/>
      <c r="EW453" s="341"/>
    </row>
    <row r="454" spans="1:153" s="366" customFormat="1" ht="12.75">
      <c r="A454" s="336"/>
      <c r="B454" s="337"/>
      <c r="C454" s="425"/>
      <c r="D454" s="338"/>
      <c r="E454" s="339"/>
      <c r="F454" s="347"/>
      <c r="G454" s="347"/>
      <c r="H454" s="347"/>
      <c r="I454" s="347"/>
      <c r="J454" s="347"/>
      <c r="K454" s="347"/>
      <c r="L454" s="347"/>
      <c r="M454" s="347"/>
      <c r="N454" s="347"/>
      <c r="O454" s="347"/>
      <c r="P454" s="347"/>
      <c r="Q454" s="347"/>
      <c r="R454" s="347"/>
      <c r="S454" s="347"/>
      <c r="T454" s="347"/>
      <c r="U454" s="347"/>
      <c r="V454" s="347"/>
      <c r="W454" s="347"/>
      <c r="X454" s="347"/>
      <c r="Y454" s="347"/>
      <c r="Z454" s="347"/>
      <c r="AA454" s="347"/>
      <c r="AB454" s="347"/>
      <c r="AC454" s="341"/>
      <c r="AD454" s="341"/>
      <c r="AE454" s="341"/>
      <c r="AF454" s="341"/>
      <c r="AG454" s="341"/>
      <c r="AH454" s="341"/>
      <c r="AI454" s="341"/>
      <c r="AJ454" s="341"/>
      <c r="AK454" s="341"/>
      <c r="AL454" s="341"/>
      <c r="AM454" s="341"/>
      <c r="AN454" s="341"/>
      <c r="AO454" s="341"/>
      <c r="AP454" s="341"/>
      <c r="AQ454" s="341"/>
      <c r="AR454" s="341"/>
      <c r="AS454" s="341"/>
      <c r="AT454" s="341"/>
      <c r="AU454" s="341"/>
      <c r="AV454" s="341"/>
      <c r="AW454" s="341"/>
      <c r="AX454" s="341"/>
      <c r="AY454" s="341"/>
      <c r="AZ454" s="341"/>
      <c r="BA454" s="341"/>
      <c r="BB454" s="341"/>
      <c r="BC454" s="341"/>
      <c r="BD454" s="341"/>
      <c r="BE454" s="341"/>
      <c r="BF454" s="341"/>
      <c r="BG454" s="341"/>
      <c r="BH454" s="341"/>
      <c r="BI454" s="341"/>
      <c r="BJ454" s="341"/>
      <c r="BK454" s="341"/>
      <c r="BL454" s="341"/>
      <c r="BM454" s="341"/>
      <c r="BN454" s="341"/>
      <c r="BO454" s="341"/>
      <c r="BP454" s="341"/>
      <c r="BQ454" s="341"/>
      <c r="BR454" s="341"/>
      <c r="BS454" s="341"/>
      <c r="BT454" s="341"/>
      <c r="BU454" s="341"/>
      <c r="BV454" s="341"/>
      <c r="BW454" s="341"/>
      <c r="BX454" s="341"/>
      <c r="BY454" s="341"/>
      <c r="BZ454" s="341"/>
      <c r="CA454" s="341"/>
      <c r="CB454" s="341"/>
      <c r="CC454" s="341"/>
      <c r="CD454" s="341"/>
      <c r="CE454" s="341"/>
      <c r="CF454" s="341"/>
      <c r="CG454" s="341"/>
      <c r="CH454" s="341"/>
      <c r="CI454" s="341"/>
      <c r="CJ454" s="341"/>
      <c r="CK454" s="341"/>
      <c r="CL454" s="341"/>
      <c r="CM454" s="341"/>
      <c r="CN454" s="341"/>
      <c r="CO454" s="341"/>
      <c r="CP454" s="341"/>
      <c r="CQ454" s="341"/>
      <c r="CR454" s="341"/>
      <c r="CS454" s="341"/>
      <c r="CT454" s="341"/>
      <c r="CU454" s="341"/>
      <c r="CV454" s="341"/>
      <c r="CW454" s="341"/>
      <c r="CX454" s="341"/>
      <c r="CY454" s="341"/>
      <c r="CZ454" s="341"/>
      <c r="DA454" s="341"/>
      <c r="DB454" s="341"/>
      <c r="DC454" s="341"/>
      <c r="DD454" s="341"/>
      <c r="DE454" s="341"/>
      <c r="DF454" s="341"/>
      <c r="DG454" s="341"/>
      <c r="DH454" s="341"/>
      <c r="DI454" s="341"/>
      <c r="DJ454" s="341"/>
      <c r="DK454" s="341"/>
      <c r="DL454" s="341"/>
      <c r="DM454" s="341"/>
      <c r="DN454" s="341"/>
      <c r="DO454" s="341"/>
      <c r="DP454" s="341"/>
      <c r="DQ454" s="341"/>
      <c r="DR454" s="341"/>
      <c r="DS454" s="341"/>
      <c r="DT454" s="341"/>
      <c r="DU454" s="341"/>
      <c r="DV454" s="341"/>
      <c r="DW454" s="341"/>
      <c r="DX454" s="341"/>
      <c r="DY454" s="341"/>
      <c r="DZ454" s="341"/>
      <c r="EA454" s="341"/>
      <c r="EB454" s="341"/>
      <c r="EC454" s="341"/>
      <c r="ED454" s="341"/>
      <c r="EE454" s="341"/>
      <c r="EF454" s="341"/>
      <c r="EG454" s="341"/>
      <c r="EH454" s="341"/>
      <c r="EI454" s="341"/>
      <c r="EJ454" s="341"/>
      <c r="EK454" s="341"/>
      <c r="EL454" s="341"/>
      <c r="EM454" s="341"/>
      <c r="EN454" s="341"/>
      <c r="EO454" s="341"/>
      <c r="EP454" s="341"/>
      <c r="EQ454" s="341"/>
      <c r="ER454" s="341"/>
      <c r="ES454" s="341"/>
      <c r="ET454" s="341"/>
      <c r="EU454" s="341"/>
      <c r="EV454" s="341"/>
      <c r="EW454" s="341"/>
    </row>
    <row r="455" spans="1:153" s="366" customFormat="1" ht="12.75">
      <c r="A455" s="336"/>
      <c r="B455" s="337"/>
      <c r="C455" s="425"/>
      <c r="D455" s="338"/>
      <c r="E455" s="339"/>
      <c r="F455" s="347"/>
      <c r="G455" s="347"/>
      <c r="H455" s="347"/>
      <c r="I455" s="347"/>
      <c r="J455" s="347"/>
      <c r="K455" s="347"/>
      <c r="L455" s="347"/>
      <c r="M455" s="347"/>
      <c r="N455" s="347"/>
      <c r="O455" s="347"/>
      <c r="P455" s="347"/>
      <c r="Q455" s="347"/>
      <c r="R455" s="347"/>
      <c r="S455" s="347"/>
      <c r="T455" s="347"/>
      <c r="U455" s="347"/>
      <c r="V455" s="347"/>
      <c r="W455" s="347"/>
      <c r="X455" s="347"/>
      <c r="Y455" s="347"/>
      <c r="Z455" s="347"/>
      <c r="AA455" s="347"/>
      <c r="AB455" s="347"/>
      <c r="AC455" s="341"/>
      <c r="AD455" s="341"/>
      <c r="AE455" s="341"/>
      <c r="AF455" s="341"/>
      <c r="AG455" s="341"/>
      <c r="AH455" s="341"/>
      <c r="AI455" s="341"/>
      <c r="AJ455" s="341"/>
      <c r="AK455" s="341"/>
      <c r="AL455" s="341"/>
      <c r="AM455" s="341"/>
      <c r="AN455" s="341"/>
      <c r="AO455" s="341"/>
      <c r="AP455" s="341"/>
      <c r="AQ455" s="341"/>
      <c r="AR455" s="341"/>
      <c r="AS455" s="341"/>
      <c r="AT455" s="341"/>
      <c r="AU455" s="341"/>
      <c r="AV455" s="341"/>
      <c r="AW455" s="341"/>
      <c r="AX455" s="341"/>
      <c r="AY455" s="341"/>
      <c r="AZ455" s="341"/>
      <c r="BA455" s="341"/>
      <c r="BB455" s="341"/>
      <c r="BC455" s="341"/>
      <c r="BD455" s="341"/>
      <c r="BE455" s="341"/>
      <c r="BF455" s="341"/>
      <c r="BG455" s="341"/>
      <c r="BH455" s="341"/>
      <c r="BI455" s="341"/>
      <c r="BJ455" s="341"/>
      <c r="BK455" s="341"/>
      <c r="BL455" s="341"/>
      <c r="BM455" s="341"/>
      <c r="BN455" s="341"/>
      <c r="BO455" s="341"/>
      <c r="BP455" s="341"/>
      <c r="BQ455" s="341"/>
      <c r="BR455" s="341"/>
      <c r="BS455" s="341"/>
      <c r="BT455" s="341"/>
      <c r="BU455" s="341"/>
      <c r="BV455" s="341"/>
      <c r="BW455" s="341"/>
      <c r="BX455" s="341"/>
      <c r="BY455" s="341"/>
      <c r="BZ455" s="341"/>
      <c r="CA455" s="341"/>
      <c r="CB455" s="341"/>
      <c r="CC455" s="341"/>
      <c r="CD455" s="341"/>
      <c r="CE455" s="341"/>
      <c r="CF455" s="341"/>
      <c r="CG455" s="341"/>
      <c r="CH455" s="341"/>
      <c r="CI455" s="341"/>
      <c r="CJ455" s="341"/>
      <c r="CK455" s="341"/>
      <c r="CL455" s="341"/>
      <c r="CM455" s="341"/>
      <c r="CN455" s="341"/>
      <c r="CO455" s="341"/>
      <c r="CP455" s="341"/>
      <c r="CQ455" s="341"/>
      <c r="CR455" s="341"/>
      <c r="CS455" s="341"/>
      <c r="CT455" s="341"/>
      <c r="CU455" s="341"/>
      <c r="CV455" s="341"/>
      <c r="CW455" s="341"/>
      <c r="CX455" s="341"/>
      <c r="CY455" s="341"/>
      <c r="CZ455" s="341"/>
      <c r="DA455" s="341"/>
      <c r="DB455" s="341"/>
      <c r="DC455" s="341"/>
      <c r="DD455" s="341"/>
      <c r="DE455" s="341"/>
      <c r="DF455" s="341"/>
      <c r="DG455" s="341"/>
      <c r="DH455" s="341"/>
      <c r="DI455" s="341"/>
      <c r="DJ455" s="341"/>
      <c r="DK455" s="341"/>
      <c r="DL455" s="341"/>
      <c r="DM455" s="341"/>
      <c r="DN455" s="341"/>
      <c r="DO455" s="341"/>
      <c r="DP455" s="341"/>
      <c r="DQ455" s="341"/>
      <c r="DR455" s="341"/>
      <c r="DS455" s="341"/>
      <c r="DT455" s="341"/>
      <c r="DU455" s="341"/>
      <c r="DV455" s="341"/>
      <c r="DW455" s="341"/>
      <c r="DX455" s="341"/>
      <c r="DY455" s="341"/>
      <c r="DZ455" s="341"/>
      <c r="EA455" s="341"/>
      <c r="EB455" s="341"/>
      <c r="EC455" s="341"/>
      <c r="ED455" s="341"/>
      <c r="EE455" s="341"/>
      <c r="EF455" s="341"/>
      <c r="EG455" s="341"/>
      <c r="EH455" s="341"/>
      <c r="EI455" s="341"/>
      <c r="EJ455" s="341"/>
      <c r="EK455" s="341"/>
      <c r="EL455" s="341"/>
      <c r="EM455" s="341"/>
      <c r="EN455" s="341"/>
      <c r="EO455" s="341"/>
      <c r="EP455" s="341"/>
      <c r="EQ455" s="341"/>
      <c r="ER455" s="341"/>
      <c r="ES455" s="341"/>
      <c r="ET455" s="341"/>
      <c r="EU455" s="341"/>
      <c r="EV455" s="341"/>
      <c r="EW455" s="341"/>
    </row>
    <row r="456" spans="1:153" s="366" customFormat="1" ht="12.75">
      <c r="A456" s="336"/>
      <c r="B456" s="337"/>
      <c r="C456" s="425"/>
      <c r="D456" s="338"/>
      <c r="E456" s="339"/>
      <c r="F456" s="347"/>
      <c r="G456" s="347"/>
      <c r="H456" s="347"/>
      <c r="I456" s="347"/>
      <c r="J456" s="347"/>
      <c r="K456" s="347"/>
      <c r="L456" s="347"/>
      <c r="M456" s="347"/>
      <c r="N456" s="347"/>
      <c r="O456" s="347"/>
      <c r="P456" s="347"/>
      <c r="Q456" s="347"/>
      <c r="R456" s="347"/>
      <c r="S456" s="347"/>
      <c r="T456" s="347"/>
      <c r="U456" s="347"/>
      <c r="V456" s="347"/>
      <c r="W456" s="347"/>
      <c r="X456" s="347"/>
      <c r="Y456" s="347"/>
      <c r="Z456" s="347"/>
      <c r="AA456" s="347"/>
      <c r="AB456" s="347"/>
      <c r="AC456" s="341"/>
      <c r="AD456" s="341"/>
      <c r="AE456" s="341"/>
      <c r="AF456" s="341"/>
      <c r="AG456" s="341"/>
      <c r="AH456" s="341"/>
      <c r="AI456" s="341"/>
      <c r="AJ456" s="341"/>
      <c r="AK456" s="341"/>
      <c r="AL456" s="341"/>
      <c r="AM456" s="341"/>
      <c r="AN456" s="341"/>
      <c r="AO456" s="341"/>
      <c r="AP456" s="341"/>
      <c r="AQ456" s="341"/>
      <c r="AR456" s="341"/>
      <c r="AS456" s="341"/>
      <c r="AT456" s="341"/>
      <c r="AU456" s="341"/>
      <c r="AV456" s="341"/>
      <c r="AW456" s="341"/>
      <c r="AX456" s="341"/>
      <c r="AY456" s="341"/>
      <c r="AZ456" s="341"/>
      <c r="BA456" s="341"/>
      <c r="BB456" s="341"/>
      <c r="BC456" s="341"/>
      <c r="BD456" s="341"/>
      <c r="BE456" s="341"/>
      <c r="BF456" s="341"/>
      <c r="BG456" s="341"/>
      <c r="BH456" s="341"/>
      <c r="BI456" s="341"/>
      <c r="BJ456" s="341"/>
      <c r="BK456" s="341"/>
      <c r="BL456" s="341"/>
      <c r="BM456" s="341"/>
      <c r="BN456" s="341"/>
      <c r="BO456" s="341"/>
      <c r="BP456" s="341"/>
      <c r="BQ456" s="341"/>
      <c r="BR456" s="341"/>
      <c r="BS456" s="341"/>
      <c r="BT456" s="341"/>
      <c r="BU456" s="341"/>
      <c r="BV456" s="341"/>
      <c r="BW456" s="341"/>
      <c r="BX456" s="341"/>
      <c r="BY456" s="341"/>
      <c r="BZ456" s="341"/>
      <c r="CA456" s="341"/>
      <c r="CB456" s="341"/>
      <c r="CC456" s="341"/>
      <c r="CD456" s="341"/>
      <c r="CE456" s="341"/>
      <c r="CF456" s="341"/>
      <c r="CG456" s="341"/>
      <c r="CH456" s="341"/>
      <c r="CI456" s="341"/>
      <c r="CJ456" s="341"/>
      <c r="CK456" s="341"/>
      <c r="CL456" s="341"/>
      <c r="CM456" s="341"/>
      <c r="CN456" s="341"/>
      <c r="CO456" s="341"/>
      <c r="CP456" s="341"/>
      <c r="CQ456" s="341"/>
      <c r="CR456" s="341"/>
      <c r="CS456" s="341"/>
      <c r="CT456" s="341"/>
      <c r="CU456" s="341"/>
      <c r="CV456" s="341"/>
      <c r="CW456" s="341"/>
      <c r="CX456" s="341"/>
      <c r="CY456" s="341"/>
      <c r="CZ456" s="341"/>
      <c r="DA456" s="341"/>
      <c r="DB456" s="341"/>
      <c r="DC456" s="341"/>
      <c r="DD456" s="341"/>
      <c r="DE456" s="341"/>
      <c r="DF456" s="341"/>
      <c r="DG456" s="341"/>
      <c r="DH456" s="341"/>
      <c r="DI456" s="341"/>
      <c r="DJ456" s="341"/>
      <c r="DK456" s="341"/>
      <c r="DL456" s="341"/>
      <c r="DM456" s="341"/>
      <c r="DN456" s="341"/>
      <c r="DO456" s="341"/>
      <c r="DP456" s="341"/>
      <c r="DQ456" s="341"/>
      <c r="DR456" s="341"/>
      <c r="DS456" s="341"/>
      <c r="DT456" s="341"/>
      <c r="DU456" s="341"/>
      <c r="DV456" s="341"/>
      <c r="DW456" s="341"/>
      <c r="DX456" s="341"/>
      <c r="DY456" s="341"/>
      <c r="DZ456" s="341"/>
      <c r="EA456" s="341"/>
      <c r="EB456" s="341"/>
      <c r="EC456" s="341"/>
      <c r="ED456" s="341"/>
      <c r="EE456" s="341"/>
      <c r="EF456" s="341"/>
      <c r="EG456" s="341"/>
      <c r="EH456" s="341"/>
      <c r="EI456" s="341"/>
      <c r="EJ456" s="341"/>
      <c r="EK456" s="341"/>
      <c r="EL456" s="341"/>
      <c r="EM456" s="341"/>
      <c r="EN456" s="341"/>
      <c r="EO456" s="341"/>
      <c r="EP456" s="341"/>
      <c r="EQ456" s="341"/>
      <c r="ER456" s="341"/>
      <c r="ES456" s="341"/>
      <c r="ET456" s="341"/>
      <c r="EU456" s="341"/>
      <c r="EV456" s="341"/>
      <c r="EW456" s="341"/>
    </row>
    <row r="457" spans="1:153" s="366" customFormat="1" ht="12.75">
      <c r="A457" s="336"/>
      <c r="B457" s="337"/>
      <c r="C457" s="425"/>
      <c r="D457" s="338"/>
      <c r="E457" s="339"/>
      <c r="F457" s="347"/>
      <c r="G457" s="347"/>
      <c r="H457" s="347"/>
      <c r="I457" s="347"/>
      <c r="J457" s="347"/>
      <c r="K457" s="347"/>
      <c r="L457" s="347"/>
      <c r="M457" s="347"/>
      <c r="N457" s="347"/>
      <c r="O457" s="347"/>
      <c r="P457" s="347"/>
      <c r="Q457" s="347"/>
      <c r="R457" s="347"/>
      <c r="S457" s="347"/>
      <c r="T457" s="347"/>
      <c r="U457" s="347"/>
      <c r="V457" s="347"/>
      <c r="W457" s="347"/>
      <c r="X457" s="347"/>
      <c r="Y457" s="347"/>
      <c r="Z457" s="347"/>
      <c r="AA457" s="347"/>
      <c r="AB457" s="347"/>
      <c r="AC457" s="341"/>
      <c r="AD457" s="341"/>
      <c r="AE457" s="341"/>
      <c r="AF457" s="341"/>
      <c r="AG457" s="341"/>
      <c r="AH457" s="341"/>
      <c r="AI457" s="341"/>
      <c r="AJ457" s="341"/>
      <c r="AK457" s="341"/>
      <c r="AL457" s="341"/>
      <c r="AM457" s="341"/>
      <c r="AN457" s="341"/>
      <c r="AO457" s="341"/>
      <c r="AP457" s="341"/>
      <c r="AQ457" s="341"/>
      <c r="AR457" s="341"/>
      <c r="AS457" s="341"/>
      <c r="AT457" s="341"/>
      <c r="AU457" s="341"/>
      <c r="AV457" s="341"/>
      <c r="AW457" s="341"/>
      <c r="AX457" s="341"/>
      <c r="AY457" s="341"/>
      <c r="AZ457" s="341"/>
      <c r="BA457" s="341"/>
      <c r="BB457" s="341"/>
      <c r="BC457" s="341"/>
      <c r="BD457" s="341"/>
      <c r="BE457" s="341"/>
      <c r="BF457" s="341"/>
      <c r="BG457" s="341"/>
      <c r="BH457" s="341"/>
      <c r="BI457" s="341"/>
      <c r="BJ457" s="341"/>
      <c r="BK457" s="341"/>
      <c r="BL457" s="341"/>
      <c r="BM457" s="341"/>
      <c r="BN457" s="341"/>
      <c r="BO457" s="341"/>
      <c r="BP457" s="341"/>
      <c r="BQ457" s="341"/>
      <c r="BR457" s="341"/>
      <c r="BS457" s="341"/>
      <c r="BT457" s="341"/>
      <c r="BU457" s="341"/>
      <c r="BV457" s="341"/>
      <c r="BW457" s="341"/>
      <c r="BX457" s="341"/>
      <c r="BY457" s="341"/>
      <c r="BZ457" s="341"/>
      <c r="CA457" s="341"/>
      <c r="CB457" s="341"/>
      <c r="CC457" s="341"/>
      <c r="CD457" s="341"/>
      <c r="CE457" s="341"/>
      <c r="CF457" s="341"/>
      <c r="CG457" s="341"/>
      <c r="CH457" s="341"/>
      <c r="CI457" s="341"/>
      <c r="CJ457" s="341"/>
      <c r="CK457" s="341"/>
      <c r="CL457" s="341"/>
      <c r="CM457" s="341"/>
      <c r="CN457" s="341"/>
      <c r="CO457" s="341"/>
      <c r="CP457" s="341"/>
      <c r="CQ457" s="341"/>
      <c r="CR457" s="341"/>
      <c r="CS457" s="341"/>
      <c r="CT457" s="341"/>
      <c r="CU457" s="341"/>
      <c r="CV457" s="341"/>
      <c r="CW457" s="341"/>
      <c r="CX457" s="341"/>
      <c r="CY457" s="341"/>
      <c r="CZ457" s="341"/>
      <c r="DA457" s="341"/>
      <c r="DB457" s="341"/>
      <c r="DC457" s="341"/>
      <c r="DD457" s="341"/>
      <c r="DE457" s="341"/>
      <c r="DF457" s="341"/>
      <c r="DG457" s="341"/>
      <c r="DH457" s="341"/>
      <c r="DI457" s="341"/>
      <c r="DJ457" s="341"/>
      <c r="DK457" s="341"/>
      <c r="DL457" s="341"/>
      <c r="DM457" s="341"/>
      <c r="DN457" s="341"/>
      <c r="DO457" s="341"/>
      <c r="DP457" s="341"/>
      <c r="DQ457" s="341"/>
      <c r="DR457" s="341"/>
      <c r="DS457" s="341"/>
      <c r="DT457" s="341"/>
      <c r="DU457" s="341"/>
      <c r="DV457" s="341"/>
      <c r="DW457" s="341"/>
      <c r="DX457" s="341"/>
      <c r="DY457" s="341"/>
      <c r="DZ457" s="341"/>
      <c r="EA457" s="341"/>
      <c r="EB457" s="341"/>
      <c r="EC457" s="341"/>
      <c r="ED457" s="341"/>
      <c r="EE457" s="341"/>
      <c r="EF457" s="341"/>
      <c r="EG457" s="341"/>
      <c r="EH457" s="341"/>
      <c r="EI457" s="341"/>
      <c r="EJ457" s="341"/>
      <c r="EK457" s="341"/>
      <c r="EL457" s="341"/>
      <c r="EM457" s="341"/>
      <c r="EN457" s="341"/>
      <c r="EO457" s="341"/>
      <c r="EP457" s="341"/>
      <c r="EQ457" s="341"/>
      <c r="ER457" s="341"/>
      <c r="ES457" s="341"/>
      <c r="ET457" s="341"/>
      <c r="EU457" s="341"/>
      <c r="EV457" s="341"/>
      <c r="EW457" s="341"/>
    </row>
    <row r="458" spans="1:153" s="366" customFormat="1" ht="12.75">
      <c r="A458" s="336"/>
      <c r="B458" s="337"/>
      <c r="C458" s="425"/>
      <c r="D458" s="338"/>
      <c r="E458" s="339"/>
      <c r="F458" s="347"/>
      <c r="G458" s="347"/>
      <c r="H458" s="347"/>
      <c r="I458" s="347"/>
      <c r="J458" s="347"/>
      <c r="K458" s="347"/>
      <c r="L458" s="347"/>
      <c r="M458" s="347"/>
      <c r="N458" s="347"/>
      <c r="O458" s="347"/>
      <c r="P458" s="347"/>
      <c r="Q458" s="347"/>
      <c r="R458" s="347"/>
      <c r="S458" s="347"/>
      <c r="T458" s="347"/>
      <c r="U458" s="347"/>
      <c r="V458" s="347"/>
      <c r="W458" s="347"/>
      <c r="X458" s="347"/>
      <c r="Y458" s="347"/>
      <c r="Z458" s="347"/>
      <c r="AA458" s="347"/>
      <c r="AB458" s="347"/>
      <c r="AC458" s="341"/>
      <c r="AD458" s="341"/>
      <c r="AE458" s="341"/>
      <c r="AF458" s="341"/>
      <c r="AG458" s="341"/>
      <c r="AH458" s="341"/>
      <c r="AI458" s="341"/>
      <c r="AJ458" s="341"/>
      <c r="AK458" s="341"/>
      <c r="AL458" s="341"/>
      <c r="AM458" s="341"/>
      <c r="AN458" s="341"/>
      <c r="AO458" s="341"/>
      <c r="AP458" s="341"/>
      <c r="AQ458" s="341"/>
      <c r="AR458" s="341"/>
      <c r="AS458" s="341"/>
      <c r="AT458" s="341"/>
      <c r="AU458" s="341"/>
      <c r="AV458" s="341"/>
      <c r="AW458" s="341"/>
      <c r="AX458" s="341"/>
      <c r="AY458" s="341"/>
      <c r="AZ458" s="341"/>
      <c r="BA458" s="341"/>
      <c r="BB458" s="341"/>
      <c r="BC458" s="341"/>
      <c r="BD458" s="341"/>
      <c r="BE458" s="341"/>
      <c r="BF458" s="341"/>
      <c r="BG458" s="341"/>
      <c r="BH458" s="341"/>
      <c r="BI458" s="341"/>
      <c r="BJ458" s="341"/>
      <c r="BK458" s="341"/>
      <c r="BL458" s="341"/>
      <c r="BM458" s="341"/>
      <c r="BN458" s="341"/>
      <c r="BO458" s="341"/>
      <c r="BP458" s="341"/>
      <c r="BQ458" s="341"/>
      <c r="BR458" s="341"/>
      <c r="BS458" s="341"/>
      <c r="BT458" s="341"/>
      <c r="BU458" s="341"/>
      <c r="BV458" s="341"/>
      <c r="BW458" s="341"/>
      <c r="BX458" s="341"/>
      <c r="BY458" s="341"/>
      <c r="BZ458" s="341"/>
      <c r="CA458" s="341"/>
      <c r="CB458" s="341"/>
      <c r="CC458" s="341"/>
      <c r="CD458" s="341"/>
      <c r="CE458" s="341"/>
      <c r="CF458" s="341"/>
      <c r="CG458" s="341"/>
      <c r="CH458" s="341"/>
      <c r="CI458" s="341"/>
      <c r="CJ458" s="341"/>
      <c r="CK458" s="341"/>
      <c r="CL458" s="341"/>
      <c r="CM458" s="341"/>
      <c r="CN458" s="341"/>
      <c r="CO458" s="341"/>
      <c r="CP458" s="341"/>
      <c r="CQ458" s="341"/>
      <c r="CR458" s="341"/>
      <c r="CS458" s="341"/>
      <c r="CT458" s="341"/>
      <c r="CU458" s="341"/>
      <c r="CV458" s="341"/>
      <c r="CW458" s="341"/>
      <c r="CX458" s="341"/>
      <c r="CY458" s="341"/>
      <c r="CZ458" s="341"/>
      <c r="DA458" s="341"/>
      <c r="DB458" s="341"/>
      <c r="DC458" s="341"/>
      <c r="DD458" s="341"/>
      <c r="DE458" s="341"/>
      <c r="DF458" s="341"/>
      <c r="DG458" s="341"/>
      <c r="DH458" s="341"/>
      <c r="DI458" s="341"/>
      <c r="DJ458" s="341"/>
      <c r="DK458" s="341"/>
      <c r="DL458" s="341"/>
      <c r="DM458" s="341"/>
      <c r="DN458" s="341"/>
      <c r="DO458" s="341"/>
      <c r="DP458" s="341"/>
      <c r="DQ458" s="341"/>
      <c r="DR458" s="341"/>
      <c r="DS458" s="341"/>
      <c r="DT458" s="341"/>
      <c r="DU458" s="341"/>
      <c r="DV458" s="341"/>
      <c r="DW458" s="341"/>
      <c r="DX458" s="341"/>
      <c r="DY458" s="341"/>
      <c r="DZ458" s="341"/>
      <c r="EA458" s="341"/>
      <c r="EB458" s="341"/>
      <c r="EC458" s="341"/>
      <c r="ED458" s="341"/>
      <c r="EE458" s="341"/>
      <c r="EF458" s="341"/>
      <c r="EG458" s="341"/>
      <c r="EH458" s="341"/>
      <c r="EI458" s="341"/>
      <c r="EJ458" s="341"/>
      <c r="EK458" s="341"/>
      <c r="EL458" s="341"/>
      <c r="EM458" s="341"/>
      <c r="EN458" s="341"/>
      <c r="EO458" s="341"/>
      <c r="EP458" s="341"/>
      <c r="EQ458" s="341"/>
      <c r="ER458" s="341"/>
      <c r="ES458" s="341"/>
      <c r="ET458" s="341"/>
      <c r="EU458" s="341"/>
      <c r="EV458" s="341"/>
      <c r="EW458" s="341"/>
    </row>
    <row r="459" spans="1:153" s="366" customFormat="1" ht="12.75">
      <c r="A459" s="336"/>
      <c r="B459" s="337"/>
      <c r="C459" s="425"/>
      <c r="D459" s="338"/>
      <c r="E459" s="339"/>
      <c r="F459" s="347"/>
      <c r="G459" s="347"/>
      <c r="H459" s="347"/>
      <c r="I459" s="347"/>
      <c r="J459" s="347"/>
      <c r="K459" s="347"/>
      <c r="L459" s="347"/>
      <c r="M459" s="347"/>
      <c r="N459" s="347"/>
      <c r="O459" s="347"/>
      <c r="P459" s="347"/>
      <c r="Q459" s="347"/>
      <c r="R459" s="347"/>
      <c r="S459" s="347"/>
      <c r="T459" s="347"/>
      <c r="U459" s="347"/>
      <c r="V459" s="347"/>
      <c r="W459" s="347"/>
      <c r="X459" s="347"/>
      <c r="Y459" s="347"/>
      <c r="Z459" s="347"/>
      <c r="AA459" s="347"/>
      <c r="AB459" s="347"/>
      <c r="AC459" s="341"/>
      <c r="AD459" s="341"/>
      <c r="AE459" s="341"/>
      <c r="AF459" s="341"/>
      <c r="AG459" s="341"/>
      <c r="AH459" s="341"/>
      <c r="AI459" s="341"/>
      <c r="AJ459" s="341"/>
      <c r="AK459" s="341"/>
      <c r="AL459" s="341"/>
      <c r="AM459" s="341"/>
      <c r="AN459" s="341"/>
      <c r="AO459" s="341"/>
      <c r="AP459" s="341"/>
      <c r="AQ459" s="341"/>
      <c r="AR459" s="341"/>
      <c r="AS459" s="341"/>
      <c r="AT459" s="341"/>
      <c r="AU459" s="341"/>
      <c r="AV459" s="341"/>
      <c r="AW459" s="341"/>
      <c r="AX459" s="341"/>
      <c r="AY459" s="341"/>
      <c r="AZ459" s="341"/>
      <c r="BA459" s="341"/>
      <c r="BB459" s="341"/>
      <c r="BC459" s="341"/>
      <c r="BD459" s="341"/>
      <c r="BE459" s="341"/>
      <c r="BF459" s="341"/>
      <c r="BG459" s="341"/>
      <c r="BH459" s="341"/>
      <c r="BI459" s="341"/>
      <c r="BJ459" s="341"/>
      <c r="BK459" s="341"/>
      <c r="BL459" s="341"/>
      <c r="BM459" s="341"/>
      <c r="BN459" s="341"/>
      <c r="BO459" s="341"/>
      <c r="BP459" s="341"/>
      <c r="BQ459" s="341"/>
      <c r="BR459" s="341"/>
      <c r="BS459" s="341"/>
      <c r="BT459" s="341"/>
      <c r="BU459" s="341"/>
      <c r="BV459" s="341"/>
      <c r="BW459" s="341"/>
      <c r="BX459" s="341"/>
      <c r="BY459" s="341"/>
      <c r="BZ459" s="341"/>
      <c r="CA459" s="341"/>
      <c r="CB459" s="341"/>
      <c r="CC459" s="341"/>
      <c r="CD459" s="341"/>
      <c r="CE459" s="341"/>
      <c r="CF459" s="341"/>
      <c r="CG459" s="341"/>
      <c r="CH459" s="341"/>
      <c r="CI459" s="341"/>
      <c r="CJ459" s="341"/>
      <c r="CK459" s="341"/>
      <c r="CL459" s="341"/>
      <c r="CM459" s="341"/>
      <c r="CN459" s="341"/>
      <c r="CO459" s="341"/>
      <c r="CP459" s="341"/>
      <c r="CQ459" s="341"/>
      <c r="CR459" s="341"/>
      <c r="CS459" s="341"/>
      <c r="CT459" s="341"/>
      <c r="CU459" s="341"/>
      <c r="CV459" s="341"/>
      <c r="CW459" s="341"/>
      <c r="CX459" s="341"/>
      <c r="CY459" s="341"/>
      <c r="CZ459" s="341"/>
      <c r="DA459" s="341"/>
      <c r="DB459" s="341"/>
      <c r="DC459" s="341"/>
      <c r="DD459" s="341"/>
      <c r="DE459" s="341"/>
      <c r="DF459" s="341"/>
      <c r="DG459" s="341"/>
      <c r="DH459" s="341"/>
      <c r="DI459" s="341"/>
      <c r="DJ459" s="341"/>
      <c r="DK459" s="341"/>
      <c r="DL459" s="341"/>
      <c r="DM459" s="341"/>
      <c r="DN459" s="341"/>
      <c r="DO459" s="341"/>
      <c r="DP459" s="341"/>
      <c r="DQ459" s="341"/>
      <c r="DR459" s="341"/>
      <c r="DS459" s="341"/>
      <c r="DT459" s="341"/>
      <c r="DU459" s="341"/>
      <c r="DV459" s="341"/>
      <c r="DW459" s="341"/>
      <c r="DX459" s="341"/>
      <c r="DY459" s="341"/>
      <c r="DZ459" s="341"/>
      <c r="EA459" s="341"/>
      <c r="EB459" s="341"/>
      <c r="EC459" s="341"/>
      <c r="ED459" s="341"/>
      <c r="EE459" s="341"/>
      <c r="EF459" s="341"/>
      <c r="EG459" s="341"/>
      <c r="EH459" s="341"/>
      <c r="EI459" s="341"/>
      <c r="EJ459" s="341"/>
      <c r="EK459" s="341"/>
      <c r="EL459" s="341"/>
      <c r="EM459" s="341"/>
      <c r="EN459" s="341"/>
      <c r="EO459" s="341"/>
      <c r="EP459" s="341"/>
      <c r="EQ459" s="341"/>
      <c r="ER459" s="341"/>
      <c r="ES459" s="341"/>
      <c r="ET459" s="341"/>
      <c r="EU459" s="341"/>
      <c r="EV459" s="341"/>
      <c r="EW459" s="341"/>
    </row>
    <row r="460" spans="1:153" s="366" customFormat="1" ht="12.75">
      <c r="A460" s="336"/>
      <c r="B460" s="337"/>
      <c r="C460" s="425"/>
      <c r="D460" s="338"/>
      <c r="E460" s="339"/>
      <c r="F460" s="347"/>
      <c r="G460" s="347"/>
      <c r="H460" s="347"/>
      <c r="I460" s="347"/>
      <c r="J460" s="347"/>
      <c r="K460" s="347"/>
      <c r="L460" s="347"/>
      <c r="M460" s="347"/>
      <c r="N460" s="347"/>
      <c r="O460" s="347"/>
      <c r="P460" s="347"/>
      <c r="Q460" s="347"/>
      <c r="R460" s="347"/>
      <c r="S460" s="347"/>
      <c r="T460" s="347"/>
      <c r="U460" s="347"/>
      <c r="V460" s="347"/>
      <c r="W460" s="347"/>
      <c r="X460" s="347"/>
      <c r="Y460" s="347"/>
      <c r="Z460" s="347"/>
      <c r="AA460" s="347"/>
      <c r="AB460" s="347"/>
      <c r="AC460" s="341"/>
      <c r="AD460" s="341"/>
      <c r="AE460" s="341"/>
      <c r="AF460" s="341"/>
      <c r="AG460" s="341"/>
      <c r="AH460" s="341"/>
      <c r="AI460" s="341"/>
      <c r="AJ460" s="341"/>
      <c r="AK460" s="341"/>
      <c r="AL460" s="341"/>
      <c r="AM460" s="341"/>
      <c r="AN460" s="341"/>
      <c r="AO460" s="341"/>
      <c r="AP460" s="341"/>
      <c r="AQ460" s="341"/>
      <c r="AR460" s="341"/>
      <c r="AS460" s="341"/>
      <c r="AT460" s="341"/>
      <c r="AU460" s="341"/>
      <c r="AV460" s="341"/>
      <c r="AW460" s="341"/>
      <c r="AX460" s="341"/>
      <c r="AY460" s="341"/>
      <c r="AZ460" s="341"/>
      <c r="BA460" s="341"/>
      <c r="BB460" s="341"/>
      <c r="BC460" s="341"/>
      <c r="BD460" s="341"/>
      <c r="BE460" s="341"/>
      <c r="BF460" s="341"/>
      <c r="BG460" s="341"/>
      <c r="BH460" s="341"/>
      <c r="BI460" s="341"/>
      <c r="BJ460" s="341"/>
      <c r="BK460" s="341"/>
      <c r="BL460" s="341"/>
      <c r="BM460" s="341"/>
      <c r="BN460" s="341"/>
      <c r="BO460" s="341"/>
      <c r="BP460" s="341"/>
      <c r="BQ460" s="341"/>
      <c r="BR460" s="341"/>
      <c r="BS460" s="341"/>
      <c r="BT460" s="341"/>
      <c r="BU460" s="341"/>
      <c r="BV460" s="341"/>
      <c r="BW460" s="341"/>
      <c r="BX460" s="341"/>
      <c r="BY460" s="341"/>
      <c r="BZ460" s="341"/>
      <c r="CA460" s="341"/>
      <c r="CB460" s="341"/>
      <c r="CC460" s="341"/>
      <c r="CD460" s="341"/>
      <c r="CE460" s="341"/>
      <c r="CF460" s="341"/>
      <c r="CG460" s="341"/>
      <c r="CH460" s="341"/>
      <c r="CI460" s="341"/>
      <c r="CJ460" s="341"/>
      <c r="CK460" s="341"/>
      <c r="CL460" s="341"/>
      <c r="CM460" s="341"/>
      <c r="CN460" s="341"/>
      <c r="CO460" s="341"/>
      <c r="CP460" s="341"/>
      <c r="CQ460" s="341"/>
      <c r="CR460" s="341"/>
      <c r="CS460" s="341"/>
      <c r="CT460" s="341"/>
      <c r="CU460" s="341"/>
      <c r="CV460" s="341"/>
      <c r="CW460" s="341"/>
      <c r="CX460" s="341"/>
      <c r="CY460" s="341"/>
      <c r="CZ460" s="341"/>
      <c r="DA460" s="341"/>
      <c r="DB460" s="341"/>
      <c r="DC460" s="341"/>
      <c r="DD460" s="341"/>
      <c r="DE460" s="341"/>
      <c r="DF460" s="341"/>
      <c r="DG460" s="341"/>
      <c r="DH460" s="341"/>
      <c r="DI460" s="341"/>
      <c r="DJ460" s="341"/>
      <c r="DK460" s="341"/>
      <c r="DL460" s="341"/>
      <c r="DM460" s="341"/>
      <c r="DN460" s="341"/>
      <c r="DO460" s="341"/>
      <c r="DP460" s="341"/>
      <c r="DQ460" s="341"/>
      <c r="DR460" s="341"/>
      <c r="DS460" s="341"/>
      <c r="DT460" s="341"/>
      <c r="DU460" s="341"/>
      <c r="DV460" s="341"/>
      <c r="DW460" s="341"/>
      <c r="DX460" s="341"/>
      <c r="DY460" s="341"/>
      <c r="DZ460" s="341"/>
      <c r="EA460" s="341"/>
      <c r="EB460" s="341"/>
      <c r="EC460" s="341"/>
      <c r="ED460" s="341"/>
      <c r="EE460" s="341"/>
      <c r="EF460" s="341"/>
      <c r="EG460" s="341"/>
      <c r="EH460" s="341"/>
      <c r="EI460" s="341"/>
      <c r="EJ460" s="341"/>
      <c r="EK460" s="341"/>
      <c r="EL460" s="341"/>
      <c r="EM460" s="341"/>
      <c r="EN460" s="341"/>
      <c r="EO460" s="341"/>
      <c r="EP460" s="341"/>
      <c r="EQ460" s="341"/>
      <c r="ER460" s="341"/>
      <c r="ES460" s="341"/>
      <c r="ET460" s="341"/>
      <c r="EU460" s="341"/>
      <c r="EV460" s="341"/>
      <c r="EW460" s="341"/>
    </row>
    <row r="461" spans="1:153" s="366" customFormat="1" ht="12.75">
      <c r="A461" s="336"/>
      <c r="B461" s="337"/>
      <c r="C461" s="425"/>
      <c r="D461" s="338"/>
      <c r="E461" s="339"/>
      <c r="F461" s="347"/>
      <c r="G461" s="347"/>
      <c r="H461" s="347"/>
      <c r="I461" s="347"/>
      <c r="J461" s="347"/>
      <c r="K461" s="347"/>
      <c r="L461" s="347"/>
      <c r="M461" s="347"/>
      <c r="N461" s="347"/>
      <c r="O461" s="347"/>
      <c r="P461" s="347"/>
      <c r="Q461" s="347"/>
      <c r="R461" s="347"/>
      <c r="S461" s="347"/>
      <c r="T461" s="347"/>
      <c r="U461" s="347"/>
      <c r="V461" s="347"/>
      <c r="W461" s="347"/>
      <c r="X461" s="347"/>
      <c r="Y461" s="347"/>
      <c r="Z461" s="347"/>
      <c r="AA461" s="347"/>
      <c r="AB461" s="347"/>
      <c r="AC461" s="341"/>
      <c r="AD461" s="341"/>
      <c r="AE461" s="341"/>
      <c r="AF461" s="341"/>
      <c r="AG461" s="341"/>
      <c r="AH461" s="341"/>
      <c r="AI461" s="341"/>
      <c r="AJ461" s="341"/>
      <c r="AK461" s="341"/>
      <c r="AL461" s="341"/>
      <c r="AM461" s="341"/>
      <c r="AN461" s="341"/>
      <c r="AO461" s="341"/>
      <c r="AP461" s="341"/>
      <c r="AQ461" s="341"/>
      <c r="AR461" s="341"/>
      <c r="AS461" s="341"/>
      <c r="AT461" s="341"/>
      <c r="AU461" s="341"/>
      <c r="AV461" s="341"/>
      <c r="AW461" s="341"/>
      <c r="AX461" s="341"/>
      <c r="AY461" s="341"/>
      <c r="AZ461" s="341"/>
      <c r="BA461" s="341"/>
      <c r="BB461" s="341"/>
      <c r="BC461" s="341"/>
      <c r="BD461" s="341"/>
      <c r="BE461" s="341"/>
      <c r="BF461" s="341"/>
      <c r="BG461" s="341"/>
      <c r="BH461" s="341"/>
      <c r="BI461" s="341"/>
      <c r="BJ461" s="341"/>
      <c r="BK461" s="341"/>
      <c r="BL461" s="341"/>
      <c r="BM461" s="341"/>
      <c r="BN461" s="341"/>
      <c r="BO461" s="341"/>
      <c r="BP461" s="341"/>
      <c r="BQ461" s="341"/>
      <c r="BR461" s="341"/>
      <c r="BS461" s="341"/>
      <c r="BT461" s="341"/>
      <c r="BU461" s="341"/>
      <c r="BV461" s="341"/>
      <c r="BW461" s="341"/>
      <c r="BX461" s="341"/>
      <c r="BY461" s="341"/>
      <c r="BZ461" s="341"/>
      <c r="CA461" s="341"/>
      <c r="CB461" s="341"/>
      <c r="CC461" s="341"/>
      <c r="CD461" s="341"/>
      <c r="CE461" s="341"/>
      <c r="CF461" s="341"/>
      <c r="CG461" s="341"/>
      <c r="CH461" s="341"/>
      <c r="CI461" s="341"/>
      <c r="CJ461" s="341"/>
      <c r="CK461" s="341"/>
      <c r="CL461" s="341"/>
      <c r="CM461" s="341"/>
      <c r="CN461" s="341"/>
      <c r="CO461" s="341"/>
      <c r="CP461" s="341"/>
      <c r="CQ461" s="341"/>
      <c r="CR461" s="341"/>
      <c r="CS461" s="341"/>
      <c r="CT461" s="341"/>
      <c r="CU461" s="341"/>
      <c r="CV461" s="341"/>
      <c r="CW461" s="341"/>
      <c r="CX461" s="341"/>
      <c r="CY461" s="341"/>
      <c r="CZ461" s="341"/>
      <c r="DA461" s="341"/>
      <c r="DB461" s="341"/>
      <c r="DC461" s="341"/>
      <c r="DD461" s="341"/>
      <c r="DE461" s="341"/>
      <c r="DF461" s="341"/>
      <c r="DG461" s="341"/>
      <c r="DH461" s="341"/>
      <c r="DI461" s="341"/>
      <c r="DJ461" s="341"/>
      <c r="DK461" s="341"/>
      <c r="DL461" s="341"/>
      <c r="DM461" s="341"/>
      <c r="DN461" s="341"/>
      <c r="DO461" s="341"/>
      <c r="DP461" s="341"/>
      <c r="DQ461" s="341"/>
      <c r="DR461" s="341"/>
      <c r="DS461" s="341"/>
      <c r="DT461" s="341"/>
      <c r="DU461" s="341"/>
      <c r="DV461" s="341"/>
      <c r="DW461" s="341"/>
      <c r="DX461" s="341"/>
      <c r="DY461" s="341"/>
      <c r="DZ461" s="341"/>
      <c r="EA461" s="341"/>
      <c r="EB461" s="341"/>
      <c r="EC461" s="341"/>
      <c r="ED461" s="341"/>
      <c r="EE461" s="341"/>
      <c r="EF461" s="341"/>
      <c r="EG461" s="341"/>
      <c r="EH461" s="341"/>
      <c r="EI461" s="341"/>
      <c r="EJ461" s="341"/>
      <c r="EK461" s="341"/>
      <c r="EL461" s="341"/>
      <c r="EM461" s="341"/>
      <c r="EN461" s="341"/>
      <c r="EO461" s="341"/>
      <c r="EP461" s="341"/>
      <c r="EQ461" s="341"/>
      <c r="ER461" s="341"/>
      <c r="ES461" s="341"/>
      <c r="ET461" s="341"/>
      <c r="EU461" s="341"/>
      <c r="EV461" s="341"/>
      <c r="EW461" s="341"/>
    </row>
    <row r="462" spans="1:153" s="366" customFormat="1" ht="12.75">
      <c r="A462" s="336"/>
      <c r="B462" s="337"/>
      <c r="C462" s="425"/>
      <c r="D462" s="338"/>
      <c r="E462" s="339"/>
      <c r="F462" s="347"/>
      <c r="G462" s="347"/>
      <c r="H462" s="347"/>
      <c r="I462" s="347"/>
      <c r="J462" s="347"/>
      <c r="K462" s="347"/>
      <c r="L462" s="347"/>
      <c r="M462" s="347"/>
      <c r="N462" s="347"/>
      <c r="O462" s="347"/>
      <c r="P462" s="347"/>
      <c r="Q462" s="347"/>
      <c r="R462" s="347"/>
      <c r="S462" s="347"/>
      <c r="T462" s="347"/>
      <c r="U462" s="347"/>
      <c r="V462" s="347"/>
      <c r="W462" s="347"/>
      <c r="X462" s="347"/>
      <c r="Y462" s="347"/>
      <c r="Z462" s="347"/>
      <c r="AA462" s="347"/>
      <c r="AB462" s="347"/>
      <c r="AC462" s="341"/>
      <c r="AD462" s="341"/>
      <c r="AE462" s="341"/>
      <c r="AF462" s="341"/>
      <c r="AG462" s="341"/>
      <c r="AH462" s="341"/>
      <c r="AI462" s="341"/>
      <c r="AJ462" s="341"/>
      <c r="AK462" s="341"/>
      <c r="AL462" s="341"/>
      <c r="AM462" s="341"/>
      <c r="AN462" s="341"/>
      <c r="AO462" s="341"/>
      <c r="AP462" s="341"/>
      <c r="AQ462" s="341"/>
      <c r="AR462" s="341"/>
      <c r="AS462" s="341"/>
      <c r="AT462" s="341"/>
      <c r="AU462" s="341"/>
      <c r="AV462" s="341"/>
      <c r="AW462" s="341"/>
      <c r="AX462" s="341"/>
      <c r="AY462" s="341"/>
      <c r="AZ462" s="341"/>
      <c r="BA462" s="341"/>
      <c r="BB462" s="341"/>
      <c r="BC462" s="341"/>
      <c r="BD462" s="341"/>
      <c r="BE462" s="341"/>
      <c r="BF462" s="341"/>
      <c r="BG462" s="341"/>
      <c r="BH462" s="341"/>
      <c r="BI462" s="341"/>
      <c r="BJ462" s="341"/>
      <c r="BK462" s="341"/>
      <c r="BL462" s="341"/>
      <c r="BM462" s="341"/>
      <c r="BN462" s="341"/>
      <c r="BO462" s="341"/>
      <c r="BP462" s="341"/>
      <c r="BQ462" s="341"/>
      <c r="BR462" s="341"/>
      <c r="BS462" s="341"/>
      <c r="BT462" s="341"/>
      <c r="BU462" s="341"/>
      <c r="BV462" s="341"/>
      <c r="BW462" s="341"/>
      <c r="BX462" s="341"/>
      <c r="BY462" s="341"/>
      <c r="BZ462" s="341"/>
      <c r="CA462" s="341"/>
      <c r="CB462" s="341"/>
      <c r="CC462" s="341"/>
      <c r="CD462" s="341"/>
      <c r="CE462" s="341"/>
      <c r="CF462" s="341"/>
      <c r="CG462" s="341"/>
      <c r="CH462" s="341"/>
      <c r="CI462" s="341"/>
      <c r="CJ462" s="341"/>
      <c r="CK462" s="341"/>
      <c r="CL462" s="341"/>
      <c r="CM462" s="341"/>
      <c r="CN462" s="341"/>
      <c r="CO462" s="341"/>
      <c r="CP462" s="341"/>
      <c r="CQ462" s="341"/>
      <c r="CR462" s="341"/>
      <c r="CS462" s="341"/>
      <c r="CT462" s="341"/>
      <c r="CU462" s="341"/>
      <c r="CV462" s="341"/>
      <c r="CW462" s="341"/>
      <c r="CX462" s="341"/>
      <c r="CY462" s="341"/>
      <c r="CZ462" s="341"/>
      <c r="DA462" s="341"/>
      <c r="DB462" s="341"/>
      <c r="DC462" s="341"/>
      <c r="DD462" s="341"/>
      <c r="DE462" s="341"/>
      <c r="DF462" s="341"/>
      <c r="DG462" s="341"/>
      <c r="DH462" s="341"/>
      <c r="DI462" s="341"/>
      <c r="DJ462" s="341"/>
      <c r="DK462" s="341"/>
      <c r="DL462" s="341"/>
      <c r="DM462" s="341"/>
      <c r="DN462" s="341"/>
      <c r="DO462" s="341"/>
      <c r="DP462" s="341"/>
      <c r="DQ462" s="341"/>
      <c r="DR462" s="341"/>
      <c r="DS462" s="341"/>
      <c r="DT462" s="341"/>
      <c r="DU462" s="341"/>
      <c r="DV462" s="341"/>
      <c r="DW462" s="341"/>
      <c r="DX462" s="341"/>
      <c r="DY462" s="341"/>
      <c r="DZ462" s="341"/>
      <c r="EA462" s="341"/>
      <c r="EB462" s="341"/>
      <c r="EC462" s="341"/>
      <c r="ED462" s="341"/>
      <c r="EE462" s="341"/>
      <c r="EF462" s="341"/>
      <c r="EG462" s="341"/>
      <c r="EH462" s="341"/>
      <c r="EI462" s="341"/>
      <c r="EJ462" s="341"/>
      <c r="EK462" s="341"/>
      <c r="EL462" s="341"/>
      <c r="EM462" s="341"/>
      <c r="EN462" s="341"/>
      <c r="EO462" s="341"/>
      <c r="EP462" s="341"/>
      <c r="EQ462" s="341"/>
      <c r="ER462" s="341"/>
      <c r="ES462" s="341"/>
      <c r="ET462" s="341"/>
      <c r="EU462" s="341"/>
      <c r="EV462" s="341"/>
      <c r="EW462" s="341"/>
    </row>
    <row r="463" spans="1:153" s="366" customFormat="1" ht="12.75">
      <c r="A463" s="336"/>
      <c r="B463" s="337"/>
      <c r="C463" s="425"/>
      <c r="D463" s="338"/>
      <c r="E463" s="339"/>
      <c r="F463" s="347"/>
      <c r="G463" s="347"/>
      <c r="H463" s="347"/>
      <c r="I463" s="347"/>
      <c r="J463" s="347"/>
      <c r="K463" s="347"/>
      <c r="L463" s="347"/>
      <c r="M463" s="347"/>
      <c r="N463" s="347"/>
      <c r="O463" s="347"/>
      <c r="P463" s="347"/>
      <c r="Q463" s="347"/>
      <c r="R463" s="347"/>
      <c r="S463" s="347"/>
      <c r="T463" s="347"/>
      <c r="U463" s="347"/>
      <c r="V463" s="347"/>
      <c r="W463" s="347"/>
      <c r="X463" s="347"/>
      <c r="Y463" s="347"/>
      <c r="Z463" s="347"/>
      <c r="AA463" s="347"/>
      <c r="AB463" s="347"/>
      <c r="AC463" s="341"/>
      <c r="AD463" s="341"/>
      <c r="AE463" s="341"/>
      <c r="AF463" s="341"/>
      <c r="AG463" s="341"/>
      <c r="AH463" s="341"/>
      <c r="AI463" s="341"/>
      <c r="AJ463" s="341"/>
      <c r="AK463" s="341"/>
      <c r="AL463" s="341"/>
      <c r="AM463" s="341"/>
      <c r="AN463" s="341"/>
      <c r="AO463" s="341"/>
      <c r="AP463" s="341"/>
      <c r="AQ463" s="341"/>
      <c r="AR463" s="341"/>
      <c r="AS463" s="341"/>
      <c r="AT463" s="341"/>
      <c r="AU463" s="341"/>
      <c r="AV463" s="341"/>
      <c r="AW463" s="341"/>
      <c r="AX463" s="341"/>
      <c r="AY463" s="341"/>
      <c r="AZ463" s="341"/>
      <c r="BA463" s="341"/>
      <c r="BB463" s="341"/>
      <c r="BC463" s="341"/>
      <c r="BD463" s="341"/>
      <c r="BE463" s="341"/>
      <c r="BF463" s="341"/>
      <c r="BG463" s="341"/>
      <c r="BH463" s="341"/>
      <c r="BI463" s="341"/>
      <c r="BJ463" s="341"/>
      <c r="BK463" s="341"/>
      <c r="BL463" s="341"/>
      <c r="BM463" s="341"/>
      <c r="BN463" s="341"/>
      <c r="BO463" s="341"/>
      <c r="BP463" s="341"/>
      <c r="BQ463" s="341"/>
      <c r="BR463" s="341"/>
      <c r="BS463" s="341"/>
      <c r="BT463" s="341"/>
      <c r="BU463" s="341"/>
      <c r="BV463" s="341"/>
      <c r="BW463" s="341"/>
      <c r="BX463" s="341"/>
      <c r="BY463" s="341"/>
      <c r="BZ463" s="341"/>
      <c r="CA463" s="341"/>
      <c r="CB463" s="341"/>
      <c r="CC463" s="341"/>
      <c r="CD463" s="341"/>
      <c r="CE463" s="341"/>
      <c r="CF463" s="341"/>
      <c r="CG463" s="341"/>
      <c r="CH463" s="341"/>
      <c r="CI463" s="341"/>
      <c r="CJ463" s="341"/>
      <c r="CK463" s="341"/>
      <c r="CL463" s="341"/>
      <c r="CM463" s="341"/>
      <c r="CN463" s="341"/>
      <c r="CO463" s="341"/>
      <c r="CP463" s="341"/>
      <c r="CQ463" s="341"/>
      <c r="CR463" s="341"/>
      <c r="CS463" s="341"/>
      <c r="CT463" s="341"/>
      <c r="CU463" s="341"/>
      <c r="CV463" s="341"/>
      <c r="CW463" s="341"/>
      <c r="CX463" s="341"/>
      <c r="CY463" s="341"/>
      <c r="CZ463" s="341"/>
      <c r="DA463" s="341"/>
      <c r="DB463" s="341"/>
      <c r="DC463" s="341"/>
      <c r="DD463" s="341"/>
      <c r="DE463" s="341"/>
      <c r="DF463" s="341"/>
      <c r="DG463" s="341"/>
      <c r="DH463" s="341"/>
      <c r="DI463" s="341"/>
      <c r="DJ463" s="341"/>
      <c r="DK463" s="341"/>
      <c r="DL463" s="341"/>
      <c r="DM463" s="341"/>
      <c r="DN463" s="341"/>
      <c r="DO463" s="341"/>
      <c r="DP463" s="341"/>
      <c r="DQ463" s="341"/>
      <c r="DR463" s="341"/>
      <c r="DS463" s="341"/>
      <c r="DT463" s="341"/>
      <c r="DU463" s="341"/>
      <c r="DV463" s="341"/>
      <c r="DW463" s="341"/>
      <c r="DX463" s="341"/>
      <c r="DY463" s="341"/>
      <c r="DZ463" s="341"/>
      <c r="EA463" s="341"/>
      <c r="EB463" s="341"/>
      <c r="EC463" s="341"/>
      <c r="ED463" s="341"/>
      <c r="EE463" s="341"/>
      <c r="EF463" s="341"/>
      <c r="EG463" s="341"/>
      <c r="EH463" s="341"/>
      <c r="EI463" s="341"/>
      <c r="EJ463" s="341"/>
      <c r="EK463" s="341"/>
      <c r="EL463" s="341"/>
      <c r="EM463" s="341"/>
      <c r="EN463" s="341"/>
      <c r="EO463" s="341"/>
      <c r="EP463" s="341"/>
      <c r="EQ463" s="341"/>
      <c r="ER463" s="341"/>
      <c r="ES463" s="341"/>
      <c r="ET463" s="341"/>
      <c r="EU463" s="341"/>
      <c r="EV463" s="341"/>
      <c r="EW463" s="341"/>
    </row>
    <row r="464" spans="1:153" s="366" customFormat="1" ht="12.75">
      <c r="A464" s="336"/>
      <c r="B464" s="337"/>
      <c r="C464" s="425"/>
      <c r="D464" s="338"/>
      <c r="E464" s="339"/>
      <c r="F464" s="347"/>
      <c r="G464" s="347"/>
      <c r="H464" s="347"/>
      <c r="I464" s="347"/>
      <c r="J464" s="347"/>
      <c r="K464" s="347"/>
      <c r="L464" s="347"/>
      <c r="M464" s="347"/>
      <c r="N464" s="347"/>
      <c r="O464" s="347"/>
      <c r="P464" s="347"/>
      <c r="Q464" s="347"/>
      <c r="R464" s="347"/>
      <c r="S464" s="347"/>
      <c r="T464" s="347"/>
      <c r="U464" s="347"/>
      <c r="V464" s="347"/>
      <c r="W464" s="347"/>
      <c r="X464" s="347"/>
      <c r="Y464" s="347"/>
      <c r="Z464" s="347"/>
      <c r="AA464" s="347"/>
      <c r="AB464" s="347"/>
      <c r="AC464" s="341"/>
      <c r="AD464" s="341"/>
      <c r="AE464" s="341"/>
      <c r="AF464" s="341"/>
      <c r="AG464" s="341"/>
      <c r="AH464" s="341"/>
      <c r="AI464" s="341"/>
      <c r="AJ464" s="341"/>
      <c r="AK464" s="341"/>
      <c r="AL464" s="341"/>
      <c r="AM464" s="341"/>
      <c r="AN464" s="341"/>
      <c r="AO464" s="341"/>
      <c r="AP464" s="341"/>
      <c r="AQ464" s="341"/>
      <c r="AR464" s="341"/>
      <c r="AS464" s="341"/>
      <c r="AT464" s="341"/>
      <c r="AU464" s="341"/>
      <c r="AV464" s="341"/>
      <c r="AW464" s="341"/>
      <c r="AX464" s="341"/>
      <c r="AY464" s="341"/>
      <c r="AZ464" s="341"/>
      <c r="BA464" s="341"/>
      <c r="BB464" s="341"/>
      <c r="BC464" s="341"/>
      <c r="BD464" s="341"/>
      <c r="BE464" s="341"/>
      <c r="BF464" s="341"/>
      <c r="BG464" s="341"/>
      <c r="BH464" s="341"/>
      <c r="BI464" s="341"/>
      <c r="BJ464" s="341"/>
      <c r="BK464" s="341"/>
      <c r="BL464" s="341"/>
      <c r="BM464" s="341"/>
      <c r="BN464" s="341"/>
      <c r="BO464" s="341"/>
      <c r="BP464" s="341"/>
      <c r="BQ464" s="341"/>
      <c r="BR464" s="341"/>
      <c r="BS464" s="341"/>
      <c r="BT464" s="341"/>
      <c r="BU464" s="341"/>
      <c r="BV464" s="341"/>
      <c r="BW464" s="341"/>
      <c r="BX464" s="341"/>
      <c r="BY464" s="341"/>
      <c r="BZ464" s="341"/>
      <c r="CA464" s="341"/>
      <c r="CB464" s="341"/>
      <c r="CC464" s="341"/>
      <c r="CD464" s="341"/>
      <c r="CE464" s="341"/>
      <c r="CF464" s="341"/>
      <c r="CG464" s="341"/>
      <c r="CH464" s="341"/>
      <c r="CI464" s="341"/>
      <c r="CJ464" s="341"/>
      <c r="CK464" s="341"/>
      <c r="CL464" s="341"/>
      <c r="CM464" s="341"/>
      <c r="CN464" s="341"/>
      <c r="CO464" s="341"/>
      <c r="CP464" s="341"/>
      <c r="CQ464" s="341"/>
      <c r="CR464" s="341"/>
      <c r="CS464" s="341"/>
      <c r="CT464" s="341"/>
      <c r="CU464" s="341"/>
      <c r="CV464" s="341"/>
      <c r="CW464" s="341"/>
      <c r="CX464" s="341"/>
      <c r="CY464" s="341"/>
      <c r="CZ464" s="341"/>
      <c r="DA464" s="341"/>
      <c r="DB464" s="341"/>
      <c r="DC464" s="341"/>
      <c r="DD464" s="341"/>
      <c r="DE464" s="341"/>
      <c r="DF464" s="341"/>
      <c r="DG464" s="341"/>
      <c r="DH464" s="341"/>
      <c r="DI464" s="341"/>
      <c r="DJ464" s="341"/>
      <c r="DK464" s="341"/>
      <c r="DL464" s="341"/>
      <c r="DM464" s="341"/>
      <c r="DN464" s="341"/>
      <c r="DO464" s="341"/>
      <c r="DP464" s="341"/>
      <c r="DQ464" s="341"/>
      <c r="DR464" s="341"/>
      <c r="DS464" s="341"/>
      <c r="DT464" s="341"/>
      <c r="DU464" s="341"/>
      <c r="DV464" s="341"/>
      <c r="DW464" s="341"/>
      <c r="DX464" s="341"/>
      <c r="DY464" s="341"/>
      <c r="DZ464" s="341"/>
      <c r="EA464" s="341"/>
      <c r="EB464" s="341"/>
      <c r="EC464" s="341"/>
      <c r="ED464" s="341"/>
      <c r="EE464" s="341"/>
      <c r="EF464" s="341"/>
      <c r="EG464" s="341"/>
      <c r="EH464" s="341"/>
      <c r="EI464" s="341"/>
      <c r="EJ464" s="341"/>
      <c r="EK464" s="341"/>
      <c r="EL464" s="341"/>
      <c r="EM464" s="341"/>
      <c r="EN464" s="341"/>
      <c r="EO464" s="341"/>
      <c r="EP464" s="341"/>
      <c r="EQ464" s="341"/>
      <c r="ER464" s="341"/>
      <c r="ES464" s="341"/>
      <c r="ET464" s="341"/>
      <c r="EU464" s="341"/>
      <c r="EV464" s="341"/>
      <c r="EW464" s="341"/>
    </row>
    <row r="465" spans="1:153" s="366" customFormat="1" ht="12.75">
      <c r="A465" s="336"/>
      <c r="B465" s="337"/>
      <c r="C465" s="425"/>
      <c r="D465" s="338"/>
      <c r="E465" s="339"/>
      <c r="F465" s="347"/>
      <c r="G465" s="347"/>
      <c r="H465" s="347"/>
      <c r="I465" s="347"/>
      <c r="J465" s="347"/>
      <c r="K465" s="347"/>
      <c r="L465" s="347"/>
      <c r="M465" s="347"/>
      <c r="N465" s="347"/>
      <c r="O465" s="347"/>
      <c r="P465" s="347"/>
      <c r="Q465" s="347"/>
      <c r="R465" s="347"/>
      <c r="S465" s="347"/>
      <c r="T465" s="347"/>
      <c r="U465" s="347"/>
      <c r="V465" s="347"/>
      <c r="W465" s="347"/>
      <c r="X465" s="347"/>
      <c r="Y465" s="347"/>
      <c r="Z465" s="347"/>
      <c r="AA465" s="347"/>
      <c r="AB465" s="347"/>
      <c r="AC465" s="341"/>
      <c r="AD465" s="341"/>
      <c r="AE465" s="341"/>
      <c r="AF465" s="341"/>
      <c r="AG465" s="341"/>
      <c r="AH465" s="341"/>
      <c r="AI465" s="341"/>
      <c r="AJ465" s="341"/>
      <c r="AK465" s="341"/>
      <c r="AL465" s="341"/>
      <c r="AM465" s="341"/>
      <c r="AN465" s="341"/>
      <c r="AO465" s="341"/>
      <c r="AP465" s="341"/>
      <c r="AQ465" s="341"/>
      <c r="AR465" s="341"/>
      <c r="AS465" s="341"/>
      <c r="AT465" s="341"/>
      <c r="AU465" s="341"/>
      <c r="AV465" s="341"/>
      <c r="AW465" s="341"/>
      <c r="AX465" s="341"/>
      <c r="AY465" s="341"/>
      <c r="AZ465" s="341"/>
      <c r="BA465" s="341"/>
      <c r="BB465" s="341"/>
      <c r="BC465" s="341"/>
      <c r="BD465" s="341"/>
      <c r="BE465" s="341"/>
      <c r="BF465" s="341"/>
      <c r="BG465" s="341"/>
      <c r="BH465" s="341"/>
      <c r="BI465" s="341"/>
      <c r="BJ465" s="341"/>
      <c r="BK465" s="341"/>
      <c r="BL465" s="341"/>
      <c r="BM465" s="341"/>
      <c r="BN465" s="341"/>
      <c r="BO465" s="341"/>
      <c r="BP465" s="341"/>
      <c r="BQ465" s="341"/>
      <c r="BR465" s="341"/>
      <c r="BS465" s="341"/>
      <c r="BT465" s="341"/>
      <c r="BU465" s="341"/>
      <c r="BV465" s="341"/>
      <c r="BW465" s="341"/>
      <c r="BX465" s="341"/>
      <c r="BY465" s="341"/>
      <c r="BZ465" s="341"/>
      <c r="CA465" s="341"/>
      <c r="CB465" s="341"/>
      <c r="CC465" s="341"/>
      <c r="CD465" s="341"/>
      <c r="CE465" s="341"/>
      <c r="CF465" s="341"/>
      <c r="CG465" s="341"/>
      <c r="CH465" s="341"/>
      <c r="CI465" s="341"/>
      <c r="CJ465" s="341"/>
      <c r="CK465" s="341"/>
      <c r="CL465" s="341"/>
      <c r="CM465" s="341"/>
      <c r="CN465" s="341"/>
      <c r="CO465" s="341"/>
      <c r="CP465" s="341"/>
      <c r="CQ465" s="341"/>
      <c r="CR465" s="341"/>
      <c r="CS465" s="341"/>
      <c r="CT465" s="341"/>
      <c r="CU465" s="341"/>
      <c r="CV465" s="341"/>
      <c r="CW465" s="341"/>
      <c r="CX465" s="341"/>
      <c r="CY465" s="341"/>
      <c r="CZ465" s="341"/>
      <c r="DA465" s="341"/>
      <c r="DB465" s="341"/>
      <c r="DC465" s="341"/>
      <c r="DD465" s="341"/>
      <c r="DE465" s="341"/>
      <c r="DF465" s="341"/>
      <c r="DG465" s="341"/>
      <c r="DH465" s="341"/>
      <c r="DI465" s="341"/>
      <c r="DJ465" s="341"/>
      <c r="DK465" s="341"/>
      <c r="DL465" s="341"/>
      <c r="DM465" s="341"/>
      <c r="DN465" s="341"/>
      <c r="DO465" s="341"/>
      <c r="DP465" s="341"/>
      <c r="DQ465" s="341"/>
      <c r="DR465" s="341"/>
      <c r="DS465" s="341"/>
      <c r="DT465" s="341"/>
      <c r="DU465" s="341"/>
      <c r="DV465" s="341"/>
      <c r="DW465" s="341"/>
      <c r="DX465" s="341"/>
      <c r="DY465" s="341"/>
      <c r="DZ465" s="341"/>
      <c r="EA465" s="341"/>
      <c r="EB465" s="341"/>
      <c r="EC465" s="341"/>
      <c r="ED465" s="341"/>
      <c r="EE465" s="341"/>
      <c r="EF465" s="341"/>
      <c r="EG465" s="341"/>
      <c r="EH465" s="341"/>
      <c r="EI465" s="341"/>
      <c r="EJ465" s="341"/>
      <c r="EK465" s="341"/>
      <c r="EL465" s="341"/>
      <c r="EM465" s="341"/>
      <c r="EN465" s="341"/>
      <c r="EO465" s="341"/>
      <c r="EP465" s="341"/>
      <c r="EQ465" s="341"/>
      <c r="ER465" s="341"/>
      <c r="ES465" s="341"/>
      <c r="ET465" s="341"/>
      <c r="EU465" s="341"/>
      <c r="EV465" s="341"/>
      <c r="EW465" s="341"/>
    </row>
    <row r="466" spans="1:153" s="366" customFormat="1" ht="12.75">
      <c r="A466" s="336"/>
      <c r="B466" s="337"/>
      <c r="C466" s="425"/>
      <c r="D466" s="338"/>
      <c r="E466" s="339"/>
      <c r="F466" s="347"/>
      <c r="G466" s="347"/>
      <c r="H466" s="347"/>
      <c r="I466" s="347"/>
      <c r="J466" s="347"/>
      <c r="K466" s="347"/>
      <c r="L466" s="347"/>
      <c r="M466" s="347"/>
      <c r="N466" s="347"/>
      <c r="O466" s="347"/>
      <c r="P466" s="347"/>
      <c r="Q466" s="347"/>
      <c r="R466" s="347"/>
      <c r="S466" s="347"/>
      <c r="T466" s="347"/>
      <c r="U466" s="347"/>
      <c r="V466" s="347"/>
      <c r="W466" s="347"/>
      <c r="X466" s="347"/>
      <c r="Y466" s="347"/>
      <c r="Z466" s="347"/>
      <c r="AA466" s="347"/>
      <c r="AB466" s="347"/>
      <c r="AC466" s="341"/>
      <c r="AD466" s="341"/>
      <c r="AE466" s="341"/>
      <c r="AF466" s="341"/>
      <c r="AG466" s="341"/>
      <c r="AH466" s="341"/>
      <c r="AI466" s="341"/>
      <c r="AJ466" s="341"/>
      <c r="AK466" s="341"/>
      <c r="AL466" s="341"/>
      <c r="AM466" s="341"/>
      <c r="AN466" s="341"/>
      <c r="AO466" s="341"/>
      <c r="AP466" s="341"/>
      <c r="AQ466" s="341"/>
      <c r="AR466" s="341"/>
      <c r="AS466" s="341"/>
      <c r="AT466" s="341"/>
      <c r="AU466" s="341"/>
      <c r="AV466" s="341"/>
      <c r="AW466" s="341"/>
      <c r="AX466" s="341"/>
      <c r="AY466" s="341"/>
      <c r="AZ466" s="341"/>
      <c r="BA466" s="341"/>
      <c r="BB466" s="341"/>
      <c r="BC466" s="341"/>
      <c r="BD466" s="341"/>
      <c r="BE466" s="341"/>
      <c r="BF466" s="341"/>
      <c r="BG466" s="341"/>
      <c r="BH466" s="341"/>
      <c r="BI466" s="341"/>
      <c r="BJ466" s="341"/>
      <c r="BK466" s="341"/>
      <c r="BL466" s="341"/>
      <c r="BM466" s="341"/>
      <c r="BN466" s="341"/>
      <c r="BO466" s="341"/>
      <c r="BP466" s="341"/>
      <c r="BQ466" s="341"/>
      <c r="BR466" s="341"/>
      <c r="BS466" s="341"/>
      <c r="BT466" s="341"/>
      <c r="BU466" s="341"/>
      <c r="BV466" s="341"/>
      <c r="BW466" s="341"/>
      <c r="BX466" s="341"/>
      <c r="BY466" s="341"/>
      <c r="BZ466" s="341"/>
      <c r="CA466" s="341"/>
      <c r="CB466" s="341"/>
      <c r="CC466" s="341"/>
      <c r="CD466" s="341"/>
      <c r="CE466" s="341"/>
      <c r="CF466" s="341"/>
      <c r="CG466" s="341"/>
      <c r="CH466" s="341"/>
      <c r="CI466" s="341"/>
      <c r="CJ466" s="341"/>
      <c r="CK466" s="341"/>
      <c r="CL466" s="341"/>
      <c r="CM466" s="341"/>
      <c r="CN466" s="341"/>
      <c r="CO466" s="341"/>
      <c r="CP466" s="341"/>
      <c r="CQ466" s="341"/>
      <c r="CR466" s="341"/>
      <c r="CS466" s="341"/>
      <c r="CT466" s="341"/>
      <c r="CU466" s="341"/>
      <c r="CV466" s="341"/>
      <c r="CW466" s="341"/>
      <c r="CX466" s="341"/>
      <c r="CY466" s="341"/>
      <c r="CZ466" s="341"/>
      <c r="DA466" s="341"/>
      <c r="DB466" s="341"/>
      <c r="DC466" s="341"/>
      <c r="DD466" s="341"/>
      <c r="DE466" s="341"/>
      <c r="DF466" s="341"/>
      <c r="DG466" s="341"/>
      <c r="DH466" s="341"/>
      <c r="DI466" s="341"/>
      <c r="DJ466" s="341"/>
      <c r="DK466" s="341"/>
      <c r="DL466" s="341"/>
      <c r="DM466" s="341"/>
      <c r="DN466" s="341"/>
      <c r="DO466" s="341"/>
      <c r="DP466" s="341"/>
      <c r="DQ466" s="341"/>
      <c r="DR466" s="341"/>
      <c r="DS466" s="341"/>
      <c r="DT466" s="341"/>
      <c r="DU466" s="341"/>
      <c r="DV466" s="341"/>
      <c r="DW466" s="341"/>
      <c r="DX466" s="341"/>
      <c r="DY466" s="341"/>
      <c r="DZ466" s="341"/>
      <c r="EA466" s="341"/>
      <c r="EB466" s="341"/>
      <c r="EC466" s="341"/>
      <c r="ED466" s="341"/>
      <c r="EE466" s="341"/>
      <c r="EF466" s="341"/>
      <c r="EG466" s="341"/>
      <c r="EH466" s="341"/>
      <c r="EI466" s="341"/>
      <c r="EJ466" s="341"/>
      <c r="EK466" s="341"/>
      <c r="EL466" s="341"/>
      <c r="EM466" s="341"/>
      <c r="EN466" s="341"/>
      <c r="EO466" s="341"/>
      <c r="EP466" s="341"/>
      <c r="EQ466" s="341"/>
      <c r="ER466" s="341"/>
      <c r="ES466" s="341"/>
      <c r="ET466" s="341"/>
      <c r="EU466" s="341"/>
      <c r="EV466" s="341"/>
      <c r="EW466" s="341"/>
    </row>
    <row r="467" spans="1:153" s="366" customFormat="1" ht="12.75">
      <c r="A467" s="336"/>
      <c r="B467" s="337"/>
      <c r="C467" s="425"/>
      <c r="D467" s="338"/>
      <c r="E467" s="339"/>
      <c r="F467" s="347"/>
      <c r="G467" s="347"/>
      <c r="H467" s="347"/>
      <c r="I467" s="347"/>
      <c r="J467" s="347"/>
      <c r="K467" s="347"/>
      <c r="L467" s="347"/>
      <c r="M467" s="347"/>
      <c r="N467" s="347"/>
      <c r="O467" s="347"/>
      <c r="P467" s="347"/>
      <c r="Q467" s="347"/>
      <c r="R467" s="347"/>
      <c r="S467" s="347"/>
      <c r="T467" s="347"/>
      <c r="U467" s="347"/>
      <c r="V467" s="347"/>
      <c r="W467" s="347"/>
      <c r="X467" s="347"/>
      <c r="Y467" s="347"/>
      <c r="Z467" s="347"/>
      <c r="AA467" s="347"/>
      <c r="AB467" s="347"/>
      <c r="AC467" s="341"/>
      <c r="AD467" s="341"/>
      <c r="AE467" s="341"/>
      <c r="AF467" s="341"/>
      <c r="AG467" s="341"/>
      <c r="AH467" s="341"/>
      <c r="AI467" s="341"/>
      <c r="AJ467" s="341"/>
      <c r="AK467" s="341"/>
      <c r="AL467" s="341"/>
      <c r="AM467" s="341"/>
      <c r="AN467" s="341"/>
      <c r="AO467" s="341"/>
      <c r="AP467" s="341"/>
      <c r="AQ467" s="341"/>
      <c r="AR467" s="341"/>
      <c r="AS467" s="341"/>
      <c r="AT467" s="341"/>
      <c r="AU467" s="341"/>
      <c r="AV467" s="341"/>
      <c r="AW467" s="341"/>
      <c r="AX467" s="341"/>
      <c r="AY467" s="341"/>
      <c r="AZ467" s="341"/>
      <c r="BA467" s="341"/>
      <c r="BB467" s="341"/>
      <c r="BC467" s="341"/>
      <c r="BD467" s="341"/>
      <c r="BE467" s="341"/>
      <c r="BF467" s="341"/>
      <c r="BG467" s="341"/>
      <c r="BH467" s="341"/>
      <c r="BI467" s="341"/>
      <c r="BJ467" s="341"/>
      <c r="BK467" s="341"/>
      <c r="BL467" s="341"/>
      <c r="BM467" s="341"/>
      <c r="BN467" s="341"/>
      <c r="BO467" s="341"/>
      <c r="BP467" s="341"/>
      <c r="BQ467" s="341"/>
      <c r="BR467" s="341"/>
      <c r="BS467" s="341"/>
      <c r="BT467" s="341"/>
      <c r="BU467" s="341"/>
      <c r="BV467" s="341"/>
      <c r="BW467" s="341"/>
      <c r="BX467" s="341"/>
      <c r="BY467" s="341"/>
      <c r="BZ467" s="341"/>
      <c r="CA467" s="341"/>
      <c r="CB467" s="341"/>
      <c r="CC467" s="341"/>
      <c r="CD467" s="341"/>
      <c r="CE467" s="341"/>
      <c r="CF467" s="341"/>
      <c r="CG467" s="341"/>
      <c r="CH467" s="341"/>
      <c r="CI467" s="341"/>
      <c r="CJ467" s="341"/>
      <c r="CK467" s="341"/>
      <c r="CL467" s="341"/>
      <c r="CM467" s="341"/>
      <c r="CN467" s="341"/>
      <c r="CO467" s="341"/>
      <c r="CP467" s="341"/>
      <c r="CQ467" s="341"/>
      <c r="CR467" s="341"/>
      <c r="CS467" s="341"/>
      <c r="CT467" s="341"/>
      <c r="CU467" s="341"/>
      <c r="CV467" s="341"/>
      <c r="CW467" s="341"/>
      <c r="CX467" s="341"/>
      <c r="CY467" s="341"/>
      <c r="CZ467" s="341"/>
      <c r="DA467" s="341"/>
      <c r="DB467" s="341"/>
      <c r="DC467" s="341"/>
      <c r="DD467" s="341"/>
      <c r="DE467" s="341"/>
      <c r="DF467" s="341"/>
      <c r="DG467" s="341"/>
      <c r="DH467" s="341"/>
      <c r="DI467" s="341"/>
      <c r="DJ467" s="341"/>
      <c r="DK467" s="341"/>
      <c r="DL467" s="341"/>
      <c r="DM467" s="341"/>
      <c r="DN467" s="341"/>
      <c r="DO467" s="341"/>
      <c r="DP467" s="341"/>
      <c r="DQ467" s="341"/>
      <c r="DR467" s="341"/>
      <c r="DS467" s="341"/>
      <c r="DT467" s="341"/>
      <c r="DU467" s="341"/>
      <c r="DV467" s="341"/>
      <c r="DW467" s="341"/>
      <c r="DX467" s="341"/>
      <c r="DY467" s="341"/>
      <c r="DZ467" s="341"/>
      <c r="EA467" s="341"/>
      <c r="EB467" s="341"/>
      <c r="EC467" s="341"/>
      <c r="ED467" s="341"/>
      <c r="EE467" s="341"/>
      <c r="EF467" s="341"/>
      <c r="EG467" s="341"/>
      <c r="EH467" s="341"/>
      <c r="EI467" s="341"/>
      <c r="EJ467" s="341"/>
      <c r="EK467" s="341"/>
      <c r="EL467" s="341"/>
      <c r="EM467" s="341"/>
      <c r="EN467" s="341"/>
      <c r="EO467" s="341"/>
      <c r="EP467" s="341"/>
      <c r="EQ467" s="341"/>
      <c r="ER467" s="341"/>
      <c r="ES467" s="341"/>
      <c r="ET467" s="341"/>
      <c r="EU467" s="341"/>
      <c r="EV467" s="341"/>
      <c r="EW467" s="341"/>
    </row>
    <row r="468" spans="1:153" s="366" customFormat="1" ht="12.75">
      <c r="A468" s="336"/>
      <c r="B468" s="337"/>
      <c r="C468" s="425"/>
      <c r="D468" s="338"/>
      <c r="E468" s="339"/>
      <c r="F468" s="347"/>
      <c r="G468" s="347"/>
      <c r="H468" s="347"/>
      <c r="I468" s="347"/>
      <c r="J468" s="347"/>
      <c r="K468" s="347"/>
      <c r="L468" s="347"/>
      <c r="M468" s="347"/>
      <c r="N468" s="347"/>
      <c r="O468" s="347"/>
      <c r="P468" s="347"/>
      <c r="Q468" s="347"/>
      <c r="R468" s="347"/>
      <c r="S468" s="347"/>
      <c r="T468" s="347"/>
      <c r="U468" s="347"/>
      <c r="V468" s="347"/>
      <c r="W468" s="347"/>
      <c r="X468" s="347"/>
      <c r="Y468" s="347"/>
      <c r="Z468" s="347"/>
      <c r="AA468" s="347"/>
      <c r="AB468" s="347"/>
      <c r="AC468" s="341"/>
      <c r="AD468" s="341"/>
      <c r="AE468" s="341"/>
      <c r="AF468" s="341"/>
      <c r="AG468" s="341"/>
      <c r="AH468" s="341"/>
      <c r="AI468" s="341"/>
      <c r="AJ468" s="341"/>
      <c r="AK468" s="341"/>
      <c r="AL468" s="341"/>
      <c r="AM468" s="341"/>
      <c r="AN468" s="341"/>
      <c r="AO468" s="341"/>
      <c r="AP468" s="341"/>
      <c r="AQ468" s="341"/>
      <c r="AR468" s="341"/>
      <c r="AS468" s="341"/>
      <c r="AT468" s="341"/>
      <c r="AU468" s="341"/>
      <c r="AV468" s="341"/>
      <c r="AW468" s="341"/>
      <c r="AX468" s="341"/>
      <c r="AY468" s="341"/>
      <c r="AZ468" s="341"/>
      <c r="BA468" s="341"/>
      <c r="BB468" s="341"/>
      <c r="BC468" s="341"/>
      <c r="BD468" s="341"/>
      <c r="BE468" s="341"/>
      <c r="BF468" s="341"/>
      <c r="BG468" s="341"/>
      <c r="BH468" s="341"/>
      <c r="BI468" s="341"/>
      <c r="BJ468" s="341"/>
      <c r="BK468" s="341"/>
      <c r="BL468" s="341"/>
      <c r="BM468" s="341"/>
      <c r="BN468" s="341"/>
      <c r="BO468" s="341"/>
      <c r="BP468" s="341"/>
      <c r="BQ468" s="341"/>
      <c r="BR468" s="341"/>
      <c r="BS468" s="341"/>
      <c r="BT468" s="341"/>
      <c r="BU468" s="341"/>
      <c r="BV468" s="341"/>
      <c r="BW468" s="341"/>
      <c r="BX468" s="341"/>
      <c r="BY468" s="341"/>
      <c r="BZ468" s="341"/>
      <c r="CA468" s="341"/>
      <c r="CB468" s="341"/>
      <c r="CC468" s="341"/>
      <c r="CD468" s="341"/>
      <c r="CE468" s="341"/>
      <c r="CF468" s="341"/>
      <c r="CG468" s="341"/>
      <c r="CH468" s="341"/>
      <c r="CI468" s="341"/>
      <c r="CJ468" s="341"/>
      <c r="CK468" s="341"/>
      <c r="CL468" s="341"/>
      <c r="CM468" s="341"/>
      <c r="CN468" s="341"/>
      <c r="CO468" s="341"/>
      <c r="CP468" s="341"/>
      <c r="CQ468" s="341"/>
      <c r="CR468" s="341"/>
      <c r="CS468" s="341"/>
      <c r="CT468" s="341"/>
      <c r="CU468" s="341"/>
      <c r="CV468" s="341"/>
      <c r="CW468" s="341"/>
      <c r="CX468" s="341"/>
      <c r="CY468" s="341"/>
      <c r="CZ468" s="341"/>
      <c r="DA468" s="341"/>
      <c r="DB468" s="341"/>
      <c r="DC468" s="341"/>
      <c r="DD468" s="341"/>
      <c r="DE468" s="341"/>
      <c r="DF468" s="341"/>
      <c r="DG468" s="341"/>
      <c r="DH468" s="341"/>
      <c r="DI468" s="341"/>
      <c r="DJ468" s="341"/>
      <c r="DK468" s="341"/>
      <c r="DL468" s="341"/>
      <c r="DM468" s="341"/>
      <c r="DN468" s="341"/>
      <c r="DO468" s="341"/>
      <c r="DP468" s="341"/>
      <c r="DQ468" s="341"/>
      <c r="DR468" s="341"/>
      <c r="DS468" s="341"/>
      <c r="DT468" s="341"/>
      <c r="DU468" s="341"/>
      <c r="DV468" s="341"/>
      <c r="DW468" s="341"/>
      <c r="DX468" s="341"/>
      <c r="DY468" s="341"/>
      <c r="DZ468" s="341"/>
      <c r="EA468" s="341"/>
      <c r="EB468" s="341"/>
      <c r="EC468" s="341"/>
      <c r="ED468" s="341"/>
      <c r="EE468" s="341"/>
      <c r="EF468" s="341"/>
      <c r="EG468" s="341"/>
      <c r="EH468" s="341"/>
      <c r="EI468" s="341"/>
      <c r="EJ468" s="341"/>
      <c r="EK468" s="341"/>
      <c r="EL468" s="341"/>
      <c r="EM468" s="341"/>
      <c r="EN468" s="341"/>
      <c r="EO468" s="341"/>
      <c r="EP468" s="341"/>
      <c r="EQ468" s="341"/>
      <c r="ER468" s="341"/>
      <c r="ES468" s="341"/>
      <c r="ET468" s="341"/>
      <c r="EU468" s="341"/>
      <c r="EV468" s="341"/>
      <c r="EW468" s="341"/>
    </row>
    <row r="469" spans="1:153" s="366" customFormat="1" ht="12.75">
      <c r="A469" s="336"/>
      <c r="B469" s="337"/>
      <c r="C469" s="425"/>
      <c r="D469" s="338"/>
      <c r="E469" s="339"/>
      <c r="F469" s="347"/>
      <c r="G469" s="347"/>
      <c r="H469" s="347"/>
      <c r="I469" s="347"/>
      <c r="J469" s="347"/>
      <c r="K469" s="347"/>
      <c r="L469" s="347"/>
      <c r="M469" s="347"/>
      <c r="N469" s="347"/>
      <c r="O469" s="347"/>
      <c r="P469" s="347"/>
      <c r="Q469" s="347"/>
      <c r="R469" s="347"/>
      <c r="S469" s="347"/>
      <c r="T469" s="347"/>
      <c r="U469" s="347"/>
      <c r="V469" s="347"/>
      <c r="W469" s="347"/>
      <c r="X469" s="347"/>
      <c r="Y469" s="347"/>
      <c r="Z469" s="347"/>
      <c r="AA469" s="347"/>
      <c r="AB469" s="347"/>
      <c r="AC469" s="341"/>
      <c r="AD469" s="341"/>
      <c r="AE469" s="341"/>
      <c r="AF469" s="341"/>
      <c r="AG469" s="341"/>
      <c r="AH469" s="341"/>
      <c r="AI469" s="341"/>
      <c r="AJ469" s="341"/>
      <c r="AK469" s="341"/>
      <c r="AL469" s="341"/>
      <c r="AM469" s="341"/>
      <c r="AN469" s="341"/>
      <c r="AO469" s="341"/>
      <c r="AP469" s="341"/>
      <c r="AQ469" s="341"/>
      <c r="AR469" s="341"/>
      <c r="AS469" s="341"/>
      <c r="AT469" s="341"/>
      <c r="AU469" s="341"/>
      <c r="AV469" s="341"/>
      <c r="AW469" s="341"/>
      <c r="AX469" s="341"/>
      <c r="AY469" s="341"/>
      <c r="AZ469" s="341"/>
      <c r="BA469" s="341"/>
      <c r="BB469" s="341"/>
      <c r="BC469" s="341"/>
      <c r="BD469" s="341"/>
      <c r="BE469" s="341"/>
      <c r="BF469" s="341"/>
      <c r="BG469" s="341"/>
      <c r="BH469" s="341"/>
      <c r="BI469" s="341"/>
      <c r="BJ469" s="341"/>
      <c r="BK469" s="341"/>
      <c r="BL469" s="341"/>
      <c r="BM469" s="341"/>
      <c r="BN469" s="341"/>
      <c r="BO469" s="341"/>
      <c r="BP469" s="341"/>
      <c r="BQ469" s="341"/>
      <c r="BR469" s="341"/>
      <c r="BS469" s="341"/>
      <c r="BT469" s="341"/>
      <c r="BU469" s="341"/>
      <c r="BV469" s="341"/>
      <c r="BW469" s="341"/>
      <c r="BX469" s="341"/>
      <c r="BY469" s="341"/>
      <c r="BZ469" s="341"/>
      <c r="CA469" s="341"/>
      <c r="CB469" s="341"/>
      <c r="CC469" s="341"/>
      <c r="CD469" s="341"/>
      <c r="CE469" s="341"/>
      <c r="CF469" s="341"/>
      <c r="CG469" s="341"/>
      <c r="CH469" s="341"/>
      <c r="CI469" s="341"/>
      <c r="CJ469" s="341"/>
      <c r="CK469" s="341"/>
      <c r="CL469" s="341"/>
      <c r="CM469" s="341"/>
      <c r="CN469" s="341"/>
      <c r="CO469" s="341"/>
      <c r="CP469" s="341"/>
      <c r="CQ469" s="341"/>
      <c r="CR469" s="341"/>
      <c r="CS469" s="341"/>
      <c r="CT469" s="341"/>
      <c r="CU469" s="341"/>
      <c r="CV469" s="341"/>
      <c r="CW469" s="341"/>
      <c r="CX469" s="341"/>
      <c r="CY469" s="341"/>
      <c r="CZ469" s="341"/>
      <c r="DA469" s="341"/>
      <c r="DB469" s="341"/>
      <c r="DC469" s="341"/>
      <c r="DD469" s="341"/>
      <c r="DE469" s="341"/>
      <c r="DF469" s="341"/>
      <c r="DG469" s="341"/>
      <c r="DH469" s="341"/>
      <c r="DI469" s="341"/>
      <c r="DJ469" s="341"/>
      <c r="DK469" s="341"/>
      <c r="DL469" s="341"/>
      <c r="DM469" s="341"/>
      <c r="DN469" s="341"/>
      <c r="DO469" s="341"/>
      <c r="DP469" s="341"/>
      <c r="DQ469" s="341"/>
      <c r="DR469" s="341"/>
      <c r="DS469" s="341"/>
      <c r="DT469" s="341"/>
      <c r="DU469" s="341"/>
      <c r="DV469" s="341"/>
      <c r="DW469" s="341"/>
      <c r="DX469" s="341"/>
      <c r="DY469" s="341"/>
      <c r="DZ469" s="341"/>
      <c r="EA469" s="341"/>
      <c r="EB469" s="341"/>
      <c r="EC469" s="341"/>
      <c r="ED469" s="341"/>
      <c r="EE469" s="341"/>
      <c r="EF469" s="341"/>
      <c r="EG469" s="341"/>
      <c r="EH469" s="341"/>
      <c r="EI469" s="341"/>
      <c r="EJ469" s="341"/>
      <c r="EK469" s="341"/>
      <c r="EL469" s="341"/>
      <c r="EM469" s="341"/>
      <c r="EN469" s="341"/>
      <c r="EO469" s="341"/>
      <c r="EP469" s="341"/>
      <c r="EQ469" s="341"/>
      <c r="ER469" s="341"/>
      <c r="ES469" s="341"/>
      <c r="ET469" s="341"/>
      <c r="EU469" s="341"/>
      <c r="EV469" s="341"/>
      <c r="EW469" s="341"/>
    </row>
    <row r="470" spans="1:153" s="366" customFormat="1" ht="12.75">
      <c r="A470" s="336"/>
      <c r="B470" s="337"/>
      <c r="C470" s="425"/>
      <c r="D470" s="338"/>
      <c r="E470" s="339"/>
      <c r="F470" s="347"/>
      <c r="G470" s="347"/>
      <c r="H470" s="347"/>
      <c r="I470" s="347"/>
      <c r="J470" s="347"/>
      <c r="K470" s="347"/>
      <c r="L470" s="347"/>
      <c r="M470" s="347"/>
      <c r="N470" s="347"/>
      <c r="O470" s="347"/>
      <c r="P470" s="347"/>
      <c r="Q470" s="347"/>
      <c r="R470" s="347"/>
      <c r="S470" s="347"/>
      <c r="T470" s="347"/>
      <c r="U470" s="347"/>
      <c r="V470" s="347"/>
      <c r="W470" s="347"/>
      <c r="X470" s="347"/>
      <c r="Y470" s="347"/>
      <c r="Z470" s="347"/>
      <c r="AA470" s="347"/>
      <c r="AB470" s="347"/>
      <c r="AC470" s="341"/>
      <c r="AD470" s="341"/>
      <c r="AE470" s="341"/>
      <c r="AF470" s="341"/>
      <c r="AG470" s="341"/>
      <c r="AH470" s="341"/>
      <c r="AI470" s="341"/>
      <c r="AJ470" s="341"/>
      <c r="AK470" s="341"/>
      <c r="AL470" s="341"/>
      <c r="AM470" s="341"/>
      <c r="AN470" s="341"/>
      <c r="AO470" s="341"/>
      <c r="AP470" s="341"/>
      <c r="AQ470" s="341"/>
      <c r="AR470" s="341"/>
      <c r="AS470" s="341"/>
      <c r="AT470" s="341"/>
      <c r="AU470" s="341"/>
      <c r="AV470" s="341"/>
      <c r="AW470" s="341"/>
      <c r="AX470" s="341"/>
      <c r="AY470" s="341"/>
      <c r="AZ470" s="341"/>
      <c r="BA470" s="341"/>
      <c r="BB470" s="341"/>
      <c r="BC470" s="341"/>
      <c r="BD470" s="341"/>
      <c r="BE470" s="341"/>
      <c r="BF470" s="341"/>
      <c r="BG470" s="341"/>
      <c r="BH470" s="341"/>
      <c r="BI470" s="341"/>
      <c r="BJ470" s="341"/>
      <c r="BK470" s="341"/>
      <c r="BL470" s="341"/>
      <c r="BM470" s="341"/>
      <c r="BN470" s="341"/>
      <c r="BO470" s="341"/>
      <c r="BP470" s="341"/>
      <c r="BQ470" s="341"/>
      <c r="BR470" s="341"/>
      <c r="BS470" s="341"/>
      <c r="BT470" s="341"/>
      <c r="BU470" s="341"/>
      <c r="BV470" s="341"/>
      <c r="BW470" s="341"/>
      <c r="BX470" s="341"/>
      <c r="BY470" s="341"/>
      <c r="BZ470" s="341"/>
      <c r="CA470" s="341"/>
      <c r="CB470" s="341"/>
      <c r="CC470" s="341"/>
      <c r="CD470" s="341"/>
      <c r="CE470" s="341"/>
      <c r="CF470" s="341"/>
      <c r="CG470" s="341"/>
      <c r="CH470" s="341"/>
      <c r="CI470" s="341"/>
      <c r="CJ470" s="341"/>
      <c r="CK470" s="341"/>
      <c r="CL470" s="341"/>
      <c r="CM470" s="341"/>
      <c r="CN470" s="341"/>
      <c r="CO470" s="341"/>
      <c r="CP470" s="341"/>
      <c r="CQ470" s="341"/>
      <c r="CR470" s="341"/>
      <c r="CS470" s="341"/>
      <c r="CT470" s="341"/>
      <c r="CU470" s="341"/>
      <c r="CV470" s="341"/>
      <c r="CW470" s="341"/>
      <c r="CX470" s="341"/>
      <c r="CY470" s="341"/>
      <c r="CZ470" s="341"/>
      <c r="DA470" s="341"/>
      <c r="DB470" s="341"/>
      <c r="DC470" s="341"/>
      <c r="DD470" s="341"/>
      <c r="DE470" s="341"/>
      <c r="DF470" s="341"/>
      <c r="DG470" s="341"/>
      <c r="DH470" s="341"/>
      <c r="DI470" s="341"/>
      <c r="DJ470" s="341"/>
      <c r="DK470" s="341"/>
      <c r="DL470" s="341"/>
      <c r="DM470" s="341"/>
      <c r="DN470" s="341"/>
      <c r="DO470" s="341"/>
      <c r="DP470" s="341"/>
      <c r="DQ470" s="341"/>
      <c r="DR470" s="341"/>
      <c r="DS470" s="341"/>
      <c r="DT470" s="341"/>
      <c r="DU470" s="341"/>
      <c r="DV470" s="341"/>
      <c r="DW470" s="341"/>
      <c r="DX470" s="341"/>
      <c r="DY470" s="341"/>
      <c r="DZ470" s="341"/>
      <c r="EA470" s="341"/>
      <c r="EB470" s="341"/>
      <c r="EC470" s="341"/>
      <c r="ED470" s="341"/>
      <c r="EE470" s="341"/>
      <c r="EF470" s="341"/>
      <c r="EG470" s="341"/>
      <c r="EH470" s="341"/>
      <c r="EI470" s="341"/>
      <c r="EJ470" s="341"/>
      <c r="EK470" s="341"/>
      <c r="EL470" s="341"/>
      <c r="EM470" s="341"/>
      <c r="EN470" s="341"/>
      <c r="EO470" s="341"/>
      <c r="EP470" s="341"/>
      <c r="EQ470" s="341"/>
      <c r="ER470" s="341"/>
      <c r="ES470" s="341"/>
      <c r="ET470" s="341"/>
      <c r="EU470" s="341"/>
      <c r="EV470" s="341"/>
      <c r="EW470" s="341"/>
    </row>
    <row r="471" spans="1:153" s="366" customFormat="1" ht="12.75">
      <c r="A471" s="336"/>
      <c r="B471" s="337"/>
      <c r="C471" s="425"/>
      <c r="D471" s="338"/>
      <c r="E471" s="339"/>
      <c r="F471" s="347"/>
      <c r="G471" s="347"/>
      <c r="H471" s="347"/>
      <c r="I471" s="347"/>
      <c r="J471" s="347"/>
      <c r="K471" s="347"/>
      <c r="L471" s="347"/>
      <c r="M471" s="347"/>
      <c r="N471" s="347"/>
      <c r="O471" s="347"/>
      <c r="P471" s="347"/>
      <c r="Q471" s="347"/>
      <c r="R471" s="347"/>
      <c r="S471" s="347"/>
      <c r="T471" s="347"/>
      <c r="U471" s="347"/>
      <c r="V471" s="347"/>
      <c r="W471" s="347"/>
      <c r="X471" s="347"/>
      <c r="Y471" s="347"/>
      <c r="Z471" s="347"/>
      <c r="AA471" s="347"/>
      <c r="AB471" s="347"/>
      <c r="AC471" s="341"/>
      <c r="AD471" s="341"/>
      <c r="AE471" s="341"/>
      <c r="AF471" s="341"/>
      <c r="AG471" s="341"/>
      <c r="AH471" s="341"/>
      <c r="AI471" s="341"/>
      <c r="AJ471" s="341"/>
      <c r="AK471" s="341"/>
      <c r="AL471" s="341"/>
      <c r="AM471" s="341"/>
      <c r="AN471" s="341"/>
      <c r="AO471" s="341"/>
      <c r="AP471" s="341"/>
      <c r="AQ471" s="341"/>
      <c r="AR471" s="341"/>
      <c r="AS471" s="341"/>
      <c r="AT471" s="341"/>
      <c r="AU471" s="341"/>
      <c r="AV471" s="341"/>
      <c r="AW471" s="341"/>
      <c r="AX471" s="341"/>
      <c r="AY471" s="341"/>
      <c r="AZ471" s="341"/>
      <c r="BA471" s="341"/>
      <c r="BB471" s="341"/>
      <c r="BC471" s="341"/>
      <c r="BD471" s="341"/>
      <c r="BE471" s="341"/>
      <c r="BF471" s="341"/>
      <c r="BG471" s="341"/>
      <c r="BH471" s="341"/>
      <c r="BI471" s="341"/>
      <c r="BJ471" s="341"/>
      <c r="BK471" s="341"/>
      <c r="BL471" s="341"/>
      <c r="BM471" s="341"/>
      <c r="BN471" s="341"/>
      <c r="BO471" s="341"/>
      <c r="BP471" s="341"/>
      <c r="BQ471" s="341"/>
      <c r="BR471" s="341"/>
      <c r="BS471" s="341"/>
      <c r="BT471" s="341"/>
      <c r="BU471" s="341"/>
      <c r="BV471" s="341"/>
      <c r="BW471" s="341"/>
      <c r="BX471" s="341"/>
      <c r="BY471" s="341"/>
      <c r="BZ471" s="341"/>
      <c r="CA471" s="341"/>
      <c r="CB471" s="341"/>
      <c r="CC471" s="341"/>
      <c r="CD471" s="341"/>
      <c r="CE471" s="341"/>
      <c r="CF471" s="341"/>
      <c r="CG471" s="341"/>
      <c r="CH471" s="341"/>
      <c r="CI471" s="341"/>
      <c r="CJ471" s="341"/>
      <c r="CK471" s="341"/>
      <c r="CL471" s="341"/>
      <c r="CM471" s="341"/>
      <c r="CN471" s="341"/>
      <c r="CO471" s="341"/>
      <c r="CP471" s="341"/>
      <c r="CQ471" s="341"/>
      <c r="CR471" s="341"/>
      <c r="CS471" s="341"/>
      <c r="CT471" s="341"/>
      <c r="CU471" s="341"/>
      <c r="CV471" s="341"/>
      <c r="CW471" s="341"/>
      <c r="CX471" s="341"/>
      <c r="CY471" s="341"/>
      <c r="CZ471" s="341"/>
      <c r="DA471" s="341"/>
      <c r="DB471" s="341"/>
      <c r="DC471" s="341"/>
      <c r="DD471" s="341"/>
      <c r="DE471" s="341"/>
      <c r="DF471" s="341"/>
      <c r="DG471" s="341"/>
      <c r="DH471" s="341"/>
      <c r="DI471" s="341"/>
      <c r="DJ471" s="341"/>
      <c r="DK471" s="341"/>
      <c r="DL471" s="341"/>
      <c r="DM471" s="341"/>
      <c r="DN471" s="341"/>
      <c r="DO471" s="341"/>
      <c r="DP471" s="341"/>
      <c r="DQ471" s="341"/>
      <c r="DR471" s="341"/>
      <c r="DS471" s="341"/>
      <c r="DT471" s="341"/>
      <c r="DU471" s="341"/>
      <c r="DV471" s="341"/>
      <c r="DW471" s="341"/>
      <c r="DX471" s="341"/>
      <c r="DY471" s="341"/>
      <c r="DZ471" s="341"/>
      <c r="EA471" s="341"/>
      <c r="EB471" s="341"/>
      <c r="EC471" s="341"/>
      <c r="ED471" s="341"/>
      <c r="EE471" s="341"/>
      <c r="EF471" s="341"/>
      <c r="EG471" s="341"/>
      <c r="EH471" s="341"/>
      <c r="EI471" s="341"/>
      <c r="EJ471" s="341"/>
      <c r="EK471" s="341"/>
      <c r="EL471" s="341"/>
      <c r="EM471" s="341"/>
      <c r="EN471" s="341"/>
      <c r="EO471" s="341"/>
      <c r="EP471" s="341"/>
      <c r="EQ471" s="341"/>
      <c r="ER471" s="341"/>
      <c r="ES471" s="341"/>
      <c r="ET471" s="341"/>
      <c r="EU471" s="341"/>
      <c r="EV471" s="341"/>
      <c r="EW471" s="341"/>
    </row>
    <row r="472" spans="1:153" s="366" customFormat="1" ht="12.75">
      <c r="A472" s="336"/>
      <c r="B472" s="337"/>
      <c r="C472" s="425"/>
      <c r="D472" s="338"/>
      <c r="E472" s="339"/>
      <c r="F472" s="347"/>
      <c r="G472" s="347"/>
      <c r="H472" s="347"/>
      <c r="I472" s="347"/>
      <c r="J472" s="347"/>
      <c r="K472" s="347"/>
      <c r="L472" s="347"/>
      <c r="M472" s="347"/>
      <c r="N472" s="347"/>
      <c r="O472" s="347"/>
      <c r="P472" s="347"/>
      <c r="Q472" s="347"/>
      <c r="R472" s="347"/>
      <c r="S472" s="347"/>
      <c r="T472" s="347"/>
      <c r="U472" s="347"/>
      <c r="V472" s="347"/>
      <c r="W472" s="347"/>
      <c r="X472" s="347"/>
      <c r="Y472" s="347"/>
      <c r="Z472" s="347"/>
      <c r="AA472" s="347"/>
      <c r="AB472" s="347"/>
      <c r="AC472" s="341"/>
      <c r="AD472" s="341"/>
      <c r="AE472" s="341"/>
      <c r="AF472" s="341"/>
      <c r="AG472" s="341"/>
      <c r="AH472" s="341"/>
      <c r="AI472" s="341"/>
      <c r="AJ472" s="341"/>
      <c r="AK472" s="341"/>
      <c r="AL472" s="341"/>
      <c r="AM472" s="341"/>
      <c r="AN472" s="341"/>
      <c r="AO472" s="341"/>
      <c r="AP472" s="341"/>
      <c r="AQ472" s="341"/>
      <c r="AR472" s="341"/>
      <c r="AS472" s="341"/>
      <c r="AT472" s="341"/>
      <c r="AU472" s="341"/>
      <c r="AV472" s="341"/>
      <c r="AW472" s="341"/>
      <c r="AX472" s="341"/>
      <c r="AY472" s="341"/>
      <c r="AZ472" s="341"/>
      <c r="BA472" s="341"/>
      <c r="BB472" s="341"/>
      <c r="BC472" s="341"/>
      <c r="BD472" s="341"/>
      <c r="BE472" s="341"/>
      <c r="BF472" s="341"/>
      <c r="BG472" s="341"/>
      <c r="BH472" s="341"/>
      <c r="BI472" s="341"/>
      <c r="BJ472" s="341"/>
      <c r="BK472" s="341"/>
      <c r="BL472" s="341"/>
      <c r="BM472" s="341"/>
      <c r="BN472" s="341"/>
      <c r="BO472" s="341"/>
      <c r="BP472" s="341"/>
      <c r="BQ472" s="341"/>
      <c r="BR472" s="341"/>
      <c r="BS472" s="341"/>
      <c r="BT472" s="341"/>
      <c r="BU472" s="341"/>
      <c r="BV472" s="341"/>
      <c r="BW472" s="341"/>
      <c r="BX472" s="341"/>
      <c r="BY472" s="341"/>
      <c r="BZ472" s="341"/>
      <c r="CA472" s="341"/>
      <c r="CB472" s="341"/>
      <c r="CC472" s="341"/>
      <c r="CD472" s="341"/>
      <c r="CE472" s="341"/>
      <c r="CF472" s="341"/>
      <c r="CG472" s="341"/>
      <c r="CH472" s="341"/>
      <c r="CI472" s="341"/>
      <c r="CJ472" s="341"/>
      <c r="CK472" s="341"/>
      <c r="CL472" s="341"/>
      <c r="CM472" s="341"/>
      <c r="CN472" s="341"/>
      <c r="CO472" s="341"/>
      <c r="CP472" s="341"/>
      <c r="CQ472" s="341"/>
      <c r="CR472" s="341"/>
      <c r="CS472" s="341"/>
      <c r="CT472" s="341"/>
      <c r="CU472" s="341"/>
      <c r="CV472" s="341"/>
      <c r="CW472" s="341"/>
      <c r="CX472" s="341"/>
      <c r="CY472" s="341"/>
      <c r="CZ472" s="341"/>
      <c r="DA472" s="341"/>
      <c r="DB472" s="341"/>
      <c r="DC472" s="341"/>
      <c r="DD472" s="341"/>
      <c r="DE472" s="341"/>
      <c r="DF472" s="341"/>
      <c r="DG472" s="341"/>
      <c r="DH472" s="341"/>
      <c r="DI472" s="341"/>
      <c r="DJ472" s="341"/>
      <c r="DK472" s="341"/>
      <c r="DL472" s="341"/>
      <c r="DM472" s="341"/>
      <c r="DN472" s="341"/>
      <c r="DO472" s="341"/>
      <c r="DP472" s="341"/>
      <c r="DQ472" s="341"/>
      <c r="DR472" s="341"/>
      <c r="DS472" s="341"/>
      <c r="DT472" s="341"/>
      <c r="DU472" s="341"/>
      <c r="DV472" s="341"/>
      <c r="DW472" s="341"/>
      <c r="DX472" s="341"/>
      <c r="DY472" s="341"/>
      <c r="DZ472" s="341"/>
      <c r="EA472" s="341"/>
      <c r="EB472" s="341"/>
      <c r="EC472" s="341"/>
      <c r="ED472" s="341"/>
      <c r="EE472" s="341"/>
      <c r="EF472" s="341"/>
      <c r="EG472" s="341"/>
      <c r="EH472" s="341"/>
      <c r="EI472" s="341"/>
      <c r="EJ472" s="341"/>
      <c r="EK472" s="341"/>
      <c r="EL472" s="341"/>
      <c r="EM472" s="341"/>
      <c r="EN472" s="341"/>
      <c r="EO472" s="341"/>
      <c r="EP472" s="341"/>
      <c r="EQ472" s="341"/>
      <c r="ER472" s="341"/>
      <c r="ES472" s="341"/>
      <c r="ET472" s="341"/>
      <c r="EU472" s="341"/>
      <c r="EV472" s="341"/>
      <c r="EW472" s="341"/>
    </row>
    <row r="473" spans="1:153" s="366" customFormat="1" ht="12.75">
      <c r="A473" s="336"/>
      <c r="B473" s="337"/>
      <c r="C473" s="425"/>
      <c r="D473" s="338"/>
      <c r="E473" s="339"/>
      <c r="F473" s="347"/>
      <c r="G473" s="347"/>
      <c r="H473" s="347"/>
      <c r="I473" s="347"/>
      <c r="J473" s="347"/>
      <c r="K473" s="347"/>
      <c r="L473" s="347"/>
      <c r="M473" s="347"/>
      <c r="N473" s="347"/>
      <c r="O473" s="347"/>
      <c r="P473" s="347"/>
      <c r="Q473" s="347"/>
      <c r="R473" s="347"/>
      <c r="S473" s="347"/>
      <c r="T473" s="347"/>
      <c r="U473" s="347"/>
      <c r="V473" s="347"/>
      <c r="W473" s="347"/>
      <c r="X473" s="347"/>
      <c r="Y473" s="347"/>
      <c r="Z473" s="347"/>
      <c r="AA473" s="347"/>
      <c r="AB473" s="347"/>
      <c r="AC473" s="341"/>
      <c r="AD473" s="341"/>
      <c r="AE473" s="341"/>
      <c r="AF473" s="341"/>
      <c r="AG473" s="341"/>
      <c r="AH473" s="341"/>
      <c r="AI473" s="341"/>
      <c r="AJ473" s="341"/>
      <c r="AK473" s="341"/>
      <c r="AL473" s="341"/>
      <c r="AM473" s="341"/>
      <c r="AN473" s="341"/>
      <c r="AO473" s="341"/>
      <c r="AP473" s="341"/>
      <c r="AQ473" s="341"/>
      <c r="AR473" s="341"/>
      <c r="AS473" s="341"/>
      <c r="AT473" s="341"/>
      <c r="AU473" s="341"/>
      <c r="AV473" s="341"/>
      <c r="AW473" s="341"/>
      <c r="AX473" s="341"/>
      <c r="AY473" s="341"/>
      <c r="AZ473" s="341"/>
      <c r="BA473" s="341"/>
      <c r="BB473" s="341"/>
      <c r="BC473" s="341"/>
      <c r="BD473" s="341"/>
      <c r="BE473" s="341"/>
      <c r="BF473" s="341"/>
      <c r="BG473" s="341"/>
      <c r="BH473" s="341"/>
      <c r="BI473" s="341"/>
      <c r="BJ473" s="341"/>
      <c r="BK473" s="341"/>
      <c r="BL473" s="341"/>
      <c r="BM473" s="341"/>
      <c r="BN473" s="341"/>
      <c r="BO473" s="341"/>
      <c r="BP473" s="341"/>
      <c r="BQ473" s="341"/>
      <c r="BR473" s="341"/>
      <c r="BS473" s="341"/>
      <c r="BT473" s="341"/>
      <c r="BU473" s="341"/>
      <c r="BV473" s="341"/>
      <c r="BW473" s="341"/>
      <c r="BX473" s="341"/>
      <c r="BY473" s="341"/>
      <c r="BZ473" s="341"/>
      <c r="CA473" s="341"/>
      <c r="CB473" s="341"/>
      <c r="CC473" s="341"/>
      <c r="CD473" s="341"/>
      <c r="CE473" s="341"/>
      <c r="CF473" s="341"/>
      <c r="CG473" s="341"/>
      <c r="CH473" s="341"/>
      <c r="CI473" s="341"/>
      <c r="CJ473" s="341"/>
      <c r="CK473" s="341"/>
      <c r="CL473" s="341"/>
      <c r="CM473" s="341"/>
      <c r="CN473" s="341"/>
      <c r="CO473" s="341"/>
      <c r="CP473" s="341"/>
      <c r="CQ473" s="341"/>
      <c r="CR473" s="341"/>
      <c r="CS473" s="341"/>
      <c r="CT473" s="341"/>
      <c r="CU473" s="341"/>
      <c r="CV473" s="341"/>
      <c r="CW473" s="341"/>
      <c r="CX473" s="341"/>
      <c r="CY473" s="341"/>
      <c r="CZ473" s="341"/>
      <c r="DA473" s="341"/>
      <c r="DB473" s="341"/>
      <c r="DC473" s="341"/>
      <c r="DD473" s="341"/>
      <c r="DE473" s="341"/>
      <c r="DF473" s="341"/>
      <c r="DG473" s="341"/>
      <c r="DH473" s="341"/>
      <c r="DI473" s="341"/>
      <c r="DJ473" s="341"/>
      <c r="DK473" s="341"/>
      <c r="DL473" s="341"/>
      <c r="DM473" s="341"/>
      <c r="DN473" s="341"/>
      <c r="DO473" s="341"/>
      <c r="DP473" s="341"/>
      <c r="DQ473" s="341"/>
      <c r="DR473" s="341"/>
      <c r="DS473" s="341"/>
      <c r="DT473" s="341"/>
      <c r="DU473" s="341"/>
      <c r="DV473" s="341"/>
      <c r="DW473" s="341"/>
      <c r="DX473" s="341"/>
      <c r="DY473" s="341"/>
      <c r="DZ473" s="341"/>
      <c r="EA473" s="341"/>
      <c r="EB473" s="341"/>
      <c r="EC473" s="341"/>
      <c r="ED473" s="341"/>
      <c r="EE473" s="341"/>
      <c r="EF473" s="341"/>
      <c r="EG473" s="341"/>
      <c r="EH473" s="341"/>
      <c r="EI473" s="341"/>
      <c r="EJ473" s="341"/>
      <c r="EK473" s="341"/>
      <c r="EL473" s="341"/>
      <c r="EM473" s="341"/>
      <c r="EN473" s="341"/>
      <c r="EO473" s="341"/>
      <c r="EP473" s="341"/>
      <c r="EQ473" s="341"/>
      <c r="ER473" s="341"/>
      <c r="ES473" s="341"/>
      <c r="ET473" s="341"/>
      <c r="EU473" s="341"/>
      <c r="EV473" s="341"/>
      <c r="EW473" s="341"/>
    </row>
    <row r="474" spans="1:153" s="366" customFormat="1" ht="12.75">
      <c r="A474" s="336"/>
      <c r="B474" s="337"/>
      <c r="C474" s="425"/>
      <c r="D474" s="338"/>
      <c r="E474" s="339"/>
      <c r="F474" s="347"/>
      <c r="G474" s="347"/>
      <c r="H474" s="347"/>
      <c r="I474" s="347"/>
      <c r="J474" s="347"/>
      <c r="K474" s="347"/>
      <c r="L474" s="347"/>
      <c r="M474" s="347"/>
      <c r="N474" s="347"/>
      <c r="O474" s="347"/>
      <c r="P474" s="347"/>
      <c r="Q474" s="347"/>
      <c r="R474" s="347"/>
      <c r="S474" s="347"/>
      <c r="T474" s="347"/>
      <c r="U474" s="347"/>
      <c r="V474" s="347"/>
      <c r="W474" s="347"/>
      <c r="X474" s="347"/>
      <c r="Y474" s="347"/>
      <c r="Z474" s="347"/>
      <c r="AA474" s="347"/>
      <c r="AB474" s="347"/>
      <c r="AC474" s="341"/>
      <c r="AD474" s="341"/>
      <c r="AE474" s="341"/>
      <c r="AF474" s="341"/>
      <c r="AG474" s="341"/>
      <c r="AH474" s="341"/>
      <c r="AI474" s="341"/>
      <c r="AJ474" s="341"/>
      <c r="AK474" s="341"/>
      <c r="AL474" s="341"/>
      <c r="AM474" s="341"/>
      <c r="AN474" s="341"/>
      <c r="AO474" s="341"/>
      <c r="AP474" s="341"/>
      <c r="AQ474" s="341"/>
      <c r="AR474" s="341"/>
      <c r="AS474" s="341"/>
      <c r="AT474" s="341"/>
      <c r="AU474" s="341"/>
      <c r="AV474" s="341"/>
      <c r="AW474" s="341"/>
      <c r="AX474" s="341"/>
      <c r="AY474" s="341"/>
      <c r="AZ474" s="341"/>
      <c r="BA474" s="341"/>
      <c r="BB474" s="341"/>
      <c r="BC474" s="341"/>
      <c r="BD474" s="341"/>
      <c r="BE474" s="341"/>
      <c r="BF474" s="341"/>
      <c r="BG474" s="341"/>
      <c r="BH474" s="341"/>
      <c r="BI474" s="341"/>
      <c r="BJ474" s="341"/>
      <c r="BK474" s="341"/>
      <c r="BL474" s="341"/>
      <c r="BM474" s="341"/>
      <c r="BN474" s="341"/>
      <c r="BO474" s="341"/>
      <c r="BP474" s="341"/>
      <c r="BQ474" s="341"/>
      <c r="BR474" s="341"/>
      <c r="BS474" s="341"/>
      <c r="BT474" s="341"/>
      <c r="BU474" s="341"/>
      <c r="BV474" s="341"/>
      <c r="BW474" s="341"/>
      <c r="BX474" s="341"/>
      <c r="BY474" s="341"/>
      <c r="BZ474" s="341"/>
      <c r="CA474" s="341"/>
      <c r="CB474" s="341"/>
      <c r="CC474" s="341"/>
      <c r="CD474" s="341"/>
      <c r="CE474" s="341"/>
      <c r="CF474" s="341"/>
      <c r="CG474" s="341"/>
      <c r="CH474" s="341"/>
      <c r="CI474" s="341"/>
      <c r="CJ474" s="341"/>
      <c r="CK474" s="341"/>
      <c r="CL474" s="341"/>
      <c r="CM474" s="341"/>
      <c r="CN474" s="341"/>
      <c r="CO474" s="341"/>
      <c r="CP474" s="341"/>
      <c r="CQ474" s="341"/>
      <c r="CR474" s="341"/>
      <c r="CS474" s="341"/>
      <c r="CT474" s="341"/>
      <c r="CU474" s="341"/>
      <c r="CV474" s="341"/>
      <c r="CW474" s="341"/>
      <c r="CX474" s="341"/>
      <c r="CY474" s="341"/>
      <c r="CZ474" s="341"/>
      <c r="DA474" s="341"/>
      <c r="DB474" s="341"/>
      <c r="DC474" s="341"/>
      <c r="DD474" s="341"/>
      <c r="DE474" s="341"/>
      <c r="DF474" s="341"/>
      <c r="DG474" s="341"/>
      <c r="DH474" s="341"/>
      <c r="DI474" s="341"/>
      <c r="DJ474" s="341"/>
      <c r="DK474" s="341"/>
      <c r="DL474" s="341"/>
      <c r="DM474" s="341"/>
      <c r="DN474" s="341"/>
      <c r="DO474" s="341"/>
      <c r="DP474" s="341"/>
      <c r="DQ474" s="341"/>
      <c r="DR474" s="341"/>
      <c r="DS474" s="341"/>
      <c r="DT474" s="341"/>
      <c r="DU474" s="341"/>
      <c r="DV474" s="341"/>
      <c r="DW474" s="341"/>
      <c r="DX474" s="341"/>
      <c r="DY474" s="341"/>
      <c r="DZ474" s="341"/>
      <c r="EA474" s="341"/>
      <c r="EB474" s="341"/>
      <c r="EC474" s="341"/>
      <c r="ED474" s="341"/>
      <c r="EE474" s="341"/>
      <c r="EF474" s="341"/>
      <c r="EG474" s="341"/>
      <c r="EH474" s="341"/>
      <c r="EI474" s="341"/>
      <c r="EJ474" s="341"/>
      <c r="EK474" s="341"/>
      <c r="EL474" s="341"/>
      <c r="EM474" s="341"/>
      <c r="EN474" s="341"/>
      <c r="EO474" s="341"/>
      <c r="EP474" s="341"/>
      <c r="EQ474" s="341"/>
      <c r="ER474" s="341"/>
      <c r="ES474" s="341"/>
      <c r="ET474" s="341"/>
      <c r="EU474" s="341"/>
      <c r="EV474" s="341"/>
      <c r="EW474" s="341"/>
    </row>
    <row r="475" spans="1:153" s="366" customFormat="1" ht="12.75">
      <c r="A475" s="336"/>
      <c r="B475" s="337"/>
      <c r="C475" s="425"/>
      <c r="D475" s="338"/>
      <c r="E475" s="339"/>
      <c r="F475" s="347"/>
      <c r="G475" s="347"/>
      <c r="H475" s="347"/>
      <c r="I475" s="347"/>
      <c r="J475" s="347"/>
      <c r="K475" s="347"/>
      <c r="L475" s="347"/>
      <c r="M475" s="347"/>
      <c r="N475" s="347"/>
      <c r="O475" s="347"/>
      <c r="P475" s="347"/>
      <c r="Q475" s="347"/>
      <c r="R475" s="347"/>
      <c r="S475" s="347"/>
      <c r="T475" s="347"/>
      <c r="U475" s="347"/>
      <c r="V475" s="347"/>
      <c r="W475" s="347"/>
      <c r="X475" s="347"/>
      <c r="Y475" s="347"/>
      <c r="Z475" s="347"/>
      <c r="AA475" s="347"/>
      <c r="AB475" s="347"/>
      <c r="AC475" s="341"/>
      <c r="AD475" s="341"/>
      <c r="AE475" s="341"/>
      <c r="AF475" s="341"/>
      <c r="AG475" s="341"/>
      <c r="AH475" s="341"/>
      <c r="AI475" s="341"/>
      <c r="AJ475" s="341"/>
      <c r="AK475" s="341"/>
      <c r="AL475" s="341"/>
      <c r="AM475" s="341"/>
      <c r="AN475" s="341"/>
      <c r="AO475" s="341"/>
      <c r="AP475" s="341"/>
      <c r="AQ475" s="341"/>
      <c r="AR475" s="341"/>
      <c r="AS475" s="341"/>
      <c r="AT475" s="341"/>
      <c r="AU475" s="341"/>
      <c r="AV475" s="341"/>
      <c r="AW475" s="341"/>
      <c r="AX475" s="341"/>
      <c r="AY475" s="341"/>
      <c r="AZ475" s="341"/>
      <c r="BA475" s="341"/>
      <c r="BB475" s="341"/>
      <c r="BC475" s="341"/>
      <c r="BD475" s="341"/>
      <c r="BE475" s="341"/>
      <c r="BF475" s="341"/>
      <c r="BG475" s="341"/>
      <c r="BH475" s="341"/>
      <c r="BI475" s="341"/>
      <c r="BJ475" s="341"/>
      <c r="BK475" s="341"/>
      <c r="BL475" s="341"/>
      <c r="BM475" s="341"/>
      <c r="BN475" s="341"/>
      <c r="BO475" s="341"/>
      <c r="BP475" s="341"/>
      <c r="BQ475" s="341"/>
      <c r="BR475" s="341"/>
      <c r="BS475" s="341"/>
      <c r="BT475" s="341"/>
      <c r="BU475" s="341"/>
      <c r="BV475" s="341"/>
      <c r="BW475" s="341"/>
      <c r="BX475" s="341"/>
      <c r="BY475" s="341"/>
      <c r="BZ475" s="341"/>
      <c r="CA475" s="341"/>
      <c r="CB475" s="341"/>
      <c r="CC475" s="341"/>
      <c r="CD475" s="341"/>
      <c r="CE475" s="341"/>
      <c r="CF475" s="341"/>
      <c r="CG475" s="341"/>
      <c r="CH475" s="341"/>
      <c r="CI475" s="341"/>
      <c r="CJ475" s="341"/>
      <c r="CK475" s="341"/>
      <c r="CL475" s="341"/>
      <c r="CM475" s="341"/>
      <c r="CN475" s="341"/>
      <c r="CO475" s="341"/>
      <c r="CP475" s="341"/>
      <c r="CQ475" s="341"/>
      <c r="CR475" s="341"/>
      <c r="CS475" s="341"/>
      <c r="CT475" s="341"/>
      <c r="CU475" s="341"/>
      <c r="CV475" s="341"/>
      <c r="CW475" s="341"/>
      <c r="CX475" s="341"/>
      <c r="CY475" s="341"/>
      <c r="CZ475" s="341"/>
      <c r="DA475" s="341"/>
      <c r="DB475" s="341"/>
      <c r="DC475" s="341"/>
      <c r="DD475" s="341"/>
      <c r="DE475" s="341"/>
      <c r="DF475" s="341"/>
      <c r="DG475" s="341"/>
      <c r="DH475" s="341"/>
      <c r="DI475" s="341"/>
      <c r="DJ475" s="341"/>
      <c r="DK475" s="341"/>
      <c r="DL475" s="341"/>
      <c r="DM475" s="341"/>
      <c r="DN475" s="341"/>
      <c r="DO475" s="341"/>
      <c r="DP475" s="341"/>
      <c r="DQ475" s="341"/>
      <c r="DR475" s="341"/>
      <c r="DS475" s="341"/>
      <c r="DT475" s="341"/>
      <c r="DU475" s="341"/>
      <c r="DV475" s="341"/>
      <c r="DW475" s="341"/>
      <c r="DX475" s="341"/>
      <c r="DY475" s="341"/>
      <c r="DZ475" s="341"/>
      <c r="EA475" s="341"/>
      <c r="EB475" s="341"/>
      <c r="EC475" s="341"/>
      <c r="ED475" s="341"/>
      <c r="EE475" s="341"/>
      <c r="EF475" s="341"/>
      <c r="EG475" s="341"/>
      <c r="EH475" s="341"/>
      <c r="EI475" s="341"/>
      <c r="EJ475" s="341"/>
      <c r="EK475" s="341"/>
      <c r="EL475" s="341"/>
      <c r="EM475" s="341"/>
      <c r="EN475" s="341"/>
      <c r="EO475" s="341"/>
      <c r="EP475" s="341"/>
      <c r="EQ475" s="341"/>
      <c r="ER475" s="341"/>
      <c r="ES475" s="341"/>
      <c r="ET475" s="341"/>
      <c r="EU475" s="341"/>
      <c r="EV475" s="341"/>
      <c r="EW475" s="341"/>
    </row>
    <row r="476" spans="1:153" s="366" customFormat="1" ht="12.75">
      <c r="A476" s="336"/>
      <c r="B476" s="337"/>
      <c r="C476" s="425"/>
      <c r="D476" s="338"/>
      <c r="E476" s="339"/>
      <c r="F476" s="347"/>
      <c r="G476" s="347"/>
      <c r="H476" s="347"/>
      <c r="I476" s="347"/>
      <c r="J476" s="347"/>
      <c r="K476" s="347"/>
      <c r="L476" s="347"/>
      <c r="M476" s="347"/>
      <c r="N476" s="347"/>
      <c r="O476" s="347"/>
      <c r="P476" s="347"/>
      <c r="Q476" s="347"/>
      <c r="R476" s="347"/>
      <c r="S476" s="347"/>
      <c r="T476" s="347"/>
      <c r="U476" s="347"/>
      <c r="V476" s="347"/>
      <c r="W476" s="347"/>
      <c r="X476" s="347"/>
      <c r="Y476" s="347"/>
      <c r="Z476" s="347"/>
      <c r="AA476" s="347"/>
      <c r="AB476" s="347"/>
      <c r="AC476" s="341"/>
      <c r="AD476" s="341"/>
      <c r="AE476" s="341"/>
      <c r="AF476" s="341"/>
      <c r="AG476" s="341"/>
      <c r="AH476" s="341"/>
      <c r="AI476" s="341"/>
      <c r="AJ476" s="341"/>
      <c r="AK476" s="341"/>
      <c r="AL476" s="341"/>
      <c r="AM476" s="341"/>
      <c r="AN476" s="341"/>
      <c r="AO476" s="341"/>
      <c r="AP476" s="341"/>
      <c r="AQ476" s="341"/>
      <c r="AR476" s="341"/>
      <c r="AS476" s="341"/>
      <c r="AT476" s="341"/>
      <c r="AU476" s="341"/>
      <c r="AV476" s="341"/>
      <c r="AW476" s="341"/>
      <c r="AX476" s="341"/>
      <c r="AY476" s="341"/>
      <c r="AZ476" s="341"/>
      <c r="BA476" s="341"/>
      <c r="BB476" s="341"/>
      <c r="BC476" s="341"/>
      <c r="BD476" s="341"/>
      <c r="BE476" s="341"/>
      <c r="BF476" s="341"/>
      <c r="BG476" s="341"/>
      <c r="BH476" s="341"/>
      <c r="BI476" s="341"/>
      <c r="BJ476" s="341"/>
      <c r="BK476" s="341"/>
      <c r="BL476" s="341"/>
      <c r="BM476" s="341"/>
      <c r="BN476" s="341"/>
      <c r="BO476" s="341"/>
      <c r="BP476" s="341"/>
      <c r="BQ476" s="341"/>
      <c r="BR476" s="341"/>
      <c r="BS476" s="341"/>
      <c r="BT476" s="341"/>
      <c r="BU476" s="341"/>
      <c r="BV476" s="341"/>
      <c r="BW476" s="341"/>
      <c r="BX476" s="341"/>
      <c r="BY476" s="341"/>
      <c r="BZ476" s="341"/>
      <c r="CA476" s="341"/>
      <c r="CB476" s="341"/>
      <c r="CC476" s="341"/>
      <c r="CD476" s="341"/>
      <c r="CE476" s="341"/>
      <c r="CF476" s="341"/>
      <c r="CG476" s="341"/>
      <c r="CH476" s="341"/>
      <c r="CI476" s="341"/>
      <c r="CJ476" s="341"/>
      <c r="CK476" s="341"/>
      <c r="CL476" s="341"/>
      <c r="CM476" s="341"/>
      <c r="CN476" s="341"/>
      <c r="CO476" s="341"/>
      <c r="CP476" s="341"/>
      <c r="CQ476" s="341"/>
      <c r="CR476" s="341"/>
      <c r="CS476" s="341"/>
      <c r="CT476" s="341"/>
      <c r="CU476" s="341"/>
      <c r="CV476" s="341"/>
      <c r="CW476" s="341"/>
      <c r="CX476" s="341"/>
      <c r="CY476" s="341"/>
      <c r="CZ476" s="341"/>
      <c r="DA476" s="341"/>
      <c r="DB476" s="341"/>
      <c r="DC476" s="341"/>
      <c r="DD476" s="341"/>
      <c r="DE476" s="341"/>
      <c r="DF476" s="341"/>
      <c r="DG476" s="341"/>
      <c r="DH476" s="341"/>
      <c r="DI476" s="341"/>
      <c r="DJ476" s="341"/>
      <c r="DK476" s="341"/>
      <c r="DL476" s="341"/>
      <c r="DM476" s="341"/>
      <c r="DN476" s="341"/>
      <c r="DO476" s="341"/>
      <c r="DP476" s="341"/>
      <c r="DQ476" s="341"/>
      <c r="DR476" s="341"/>
      <c r="DS476" s="341"/>
      <c r="DT476" s="341"/>
      <c r="DU476" s="341"/>
      <c r="DV476" s="341"/>
      <c r="DW476" s="341"/>
      <c r="DX476" s="341"/>
      <c r="DY476" s="341"/>
      <c r="DZ476" s="341"/>
      <c r="EA476" s="341"/>
      <c r="EB476" s="341"/>
      <c r="EC476" s="341"/>
      <c r="ED476" s="341"/>
      <c r="EE476" s="341"/>
      <c r="EF476" s="341"/>
      <c r="EG476" s="341"/>
      <c r="EH476" s="341"/>
      <c r="EI476" s="341"/>
      <c r="EJ476" s="341"/>
      <c r="EK476" s="341"/>
      <c r="EL476" s="341"/>
      <c r="EM476" s="341"/>
      <c r="EN476" s="341"/>
      <c r="EO476" s="341"/>
      <c r="EP476" s="341"/>
      <c r="EQ476" s="341"/>
      <c r="ER476" s="341"/>
      <c r="ES476" s="341"/>
      <c r="ET476" s="341"/>
      <c r="EU476" s="341"/>
      <c r="EV476" s="341"/>
      <c r="EW476" s="341"/>
    </row>
    <row r="477" spans="1:153" s="366" customFormat="1" ht="12.75">
      <c r="A477" s="336"/>
      <c r="B477" s="337"/>
      <c r="C477" s="425"/>
      <c r="D477" s="338"/>
      <c r="E477" s="339"/>
      <c r="F477" s="347"/>
      <c r="G477" s="347"/>
      <c r="H477" s="347"/>
      <c r="I477" s="347"/>
      <c r="J477" s="347"/>
      <c r="K477" s="347"/>
      <c r="L477" s="347"/>
      <c r="M477" s="347"/>
      <c r="N477" s="347"/>
      <c r="O477" s="347"/>
      <c r="P477" s="347"/>
      <c r="Q477" s="347"/>
      <c r="R477" s="347"/>
      <c r="S477" s="347"/>
      <c r="T477" s="347"/>
      <c r="U477" s="347"/>
      <c r="V477" s="347"/>
      <c r="W477" s="347"/>
      <c r="X477" s="347"/>
      <c r="Y477" s="347"/>
      <c r="Z477" s="347"/>
      <c r="AA477" s="347"/>
      <c r="AB477" s="347"/>
      <c r="AC477" s="341"/>
      <c r="AD477" s="341"/>
      <c r="AE477" s="341"/>
      <c r="AF477" s="341"/>
      <c r="AG477" s="341"/>
      <c r="AH477" s="341"/>
      <c r="AI477" s="341"/>
      <c r="AJ477" s="341"/>
      <c r="AK477" s="341"/>
      <c r="AL477" s="341"/>
      <c r="AM477" s="341"/>
      <c r="AN477" s="341"/>
      <c r="AO477" s="341"/>
      <c r="AP477" s="341"/>
      <c r="AQ477" s="341"/>
      <c r="AR477" s="341"/>
      <c r="AS477" s="341"/>
      <c r="AT477" s="341"/>
      <c r="AU477" s="341"/>
      <c r="AV477" s="341"/>
      <c r="AW477" s="341"/>
      <c r="AX477" s="341"/>
      <c r="AY477" s="341"/>
      <c r="AZ477" s="341"/>
      <c r="BA477" s="341"/>
      <c r="BB477" s="341"/>
      <c r="BC477" s="341"/>
      <c r="BD477" s="341"/>
      <c r="BE477" s="341"/>
      <c r="BF477" s="341"/>
      <c r="BG477" s="341"/>
      <c r="BH477" s="341"/>
      <c r="BI477" s="341"/>
      <c r="BJ477" s="341"/>
      <c r="BK477" s="341"/>
      <c r="BL477" s="341"/>
      <c r="BM477" s="341"/>
      <c r="BN477" s="341"/>
      <c r="BO477" s="341"/>
      <c r="BP477" s="341"/>
      <c r="BQ477" s="341"/>
      <c r="BR477" s="341"/>
      <c r="BS477" s="341"/>
      <c r="BT477" s="341"/>
      <c r="BU477" s="341"/>
      <c r="BV477" s="341"/>
      <c r="BW477" s="341"/>
      <c r="BX477" s="341"/>
      <c r="BY477" s="341"/>
      <c r="BZ477" s="341"/>
      <c r="CA477" s="341"/>
      <c r="CB477" s="341"/>
      <c r="CC477" s="341"/>
      <c r="CD477" s="341"/>
      <c r="CE477" s="341"/>
      <c r="CF477" s="341"/>
      <c r="CG477" s="341"/>
      <c r="CH477" s="341"/>
      <c r="CI477" s="341"/>
      <c r="CJ477" s="341"/>
      <c r="CK477" s="341"/>
      <c r="CL477" s="341"/>
      <c r="CM477" s="341"/>
      <c r="CN477" s="341"/>
      <c r="CO477" s="341"/>
      <c r="CP477" s="341"/>
      <c r="CQ477" s="341"/>
      <c r="CR477" s="341"/>
      <c r="CS477" s="341"/>
      <c r="CT477" s="341"/>
      <c r="CU477" s="341"/>
      <c r="CV477" s="341"/>
      <c r="CW477" s="341"/>
      <c r="CX477" s="341"/>
      <c r="CY477" s="341"/>
      <c r="CZ477" s="341"/>
      <c r="DA477" s="341"/>
      <c r="DB477" s="341"/>
      <c r="DC477" s="341"/>
      <c r="DD477" s="341"/>
      <c r="DE477" s="341"/>
      <c r="DF477" s="341"/>
      <c r="DG477" s="341"/>
      <c r="DH477" s="341"/>
      <c r="DI477" s="341"/>
      <c r="DJ477" s="341"/>
      <c r="DK477" s="341"/>
      <c r="DL477" s="341"/>
      <c r="DM477" s="341"/>
      <c r="DN477" s="341"/>
      <c r="DO477" s="341"/>
      <c r="DP477" s="341"/>
      <c r="DQ477" s="341"/>
      <c r="DR477" s="341"/>
      <c r="DS477" s="341"/>
      <c r="DT477" s="341"/>
      <c r="DU477" s="341"/>
      <c r="DV477" s="341"/>
      <c r="DW477" s="341"/>
      <c r="DX477" s="341"/>
      <c r="DY477" s="341"/>
      <c r="DZ477" s="341"/>
      <c r="EA477" s="341"/>
      <c r="EB477" s="341"/>
      <c r="EC477" s="341"/>
      <c r="ED477" s="341"/>
      <c r="EE477" s="341"/>
      <c r="EF477" s="341"/>
      <c r="EG477" s="341"/>
      <c r="EH477" s="341"/>
      <c r="EI477" s="341"/>
      <c r="EJ477" s="341"/>
      <c r="EK477" s="341"/>
      <c r="EL477" s="341"/>
      <c r="EM477" s="341"/>
      <c r="EN477" s="341"/>
      <c r="EO477" s="341"/>
      <c r="EP477" s="341"/>
      <c r="EQ477" s="341"/>
      <c r="ER477" s="341"/>
      <c r="ES477" s="341"/>
      <c r="ET477" s="341"/>
      <c r="EU477" s="341"/>
      <c r="EV477" s="341"/>
      <c r="EW477" s="341"/>
    </row>
    <row r="478" spans="1:153" s="366" customFormat="1" ht="12.75">
      <c r="A478" s="336"/>
      <c r="B478" s="337"/>
      <c r="C478" s="425"/>
      <c r="D478" s="338"/>
      <c r="E478" s="339"/>
      <c r="F478" s="347"/>
      <c r="G478" s="347"/>
      <c r="H478" s="347"/>
      <c r="I478" s="347"/>
      <c r="J478" s="347"/>
      <c r="K478" s="347"/>
      <c r="L478" s="347"/>
      <c r="M478" s="347"/>
      <c r="N478" s="347"/>
      <c r="O478" s="347"/>
      <c r="P478" s="347"/>
      <c r="Q478" s="347"/>
      <c r="R478" s="347"/>
      <c r="S478" s="347"/>
      <c r="T478" s="347"/>
      <c r="U478" s="347"/>
      <c r="V478" s="347"/>
      <c r="W478" s="347"/>
      <c r="X478" s="347"/>
      <c r="Y478" s="347"/>
      <c r="Z478" s="347"/>
      <c r="AA478" s="347"/>
      <c r="AB478" s="347"/>
      <c r="AC478" s="341"/>
      <c r="AD478" s="341"/>
      <c r="AE478" s="341"/>
      <c r="AF478" s="341"/>
      <c r="AG478" s="341"/>
      <c r="AH478" s="341"/>
      <c r="AI478" s="341"/>
      <c r="AJ478" s="341"/>
      <c r="AK478" s="341"/>
      <c r="AL478" s="341"/>
      <c r="AM478" s="341"/>
      <c r="AN478" s="341"/>
      <c r="AO478" s="341"/>
      <c r="AP478" s="341"/>
      <c r="AQ478" s="341"/>
      <c r="AR478" s="341"/>
      <c r="AS478" s="341"/>
      <c r="AT478" s="341"/>
      <c r="AU478" s="341"/>
      <c r="AV478" s="341"/>
      <c r="AW478" s="341"/>
      <c r="AX478" s="341"/>
      <c r="AY478" s="341"/>
      <c r="AZ478" s="341"/>
      <c r="BA478" s="341"/>
      <c r="BB478" s="341"/>
      <c r="BC478" s="341"/>
      <c r="BD478" s="341"/>
      <c r="BE478" s="341"/>
      <c r="BF478" s="341"/>
      <c r="BG478" s="341"/>
      <c r="BH478" s="341"/>
      <c r="BI478" s="341"/>
      <c r="BJ478" s="341"/>
      <c r="BK478" s="341"/>
      <c r="BL478" s="341"/>
      <c r="BM478" s="341"/>
      <c r="BN478" s="341"/>
      <c r="BO478" s="341"/>
      <c r="BP478" s="341"/>
      <c r="BQ478" s="341"/>
      <c r="BR478" s="341"/>
      <c r="BS478" s="341"/>
      <c r="BT478" s="341"/>
      <c r="BU478" s="341"/>
      <c r="BV478" s="341"/>
      <c r="BW478" s="341"/>
      <c r="BX478" s="341"/>
      <c r="BY478" s="341"/>
      <c r="BZ478" s="341"/>
      <c r="CA478" s="341"/>
      <c r="CB478" s="341"/>
      <c r="CC478" s="341"/>
      <c r="CD478" s="341"/>
      <c r="CE478" s="341"/>
      <c r="CF478" s="341"/>
      <c r="CG478" s="341"/>
      <c r="CH478" s="341"/>
      <c r="CI478" s="341"/>
      <c r="CJ478" s="341"/>
      <c r="CK478" s="341"/>
      <c r="CL478" s="341"/>
      <c r="CM478" s="341"/>
      <c r="CN478" s="341"/>
      <c r="CO478" s="341"/>
      <c r="CP478" s="341"/>
      <c r="CQ478" s="341"/>
      <c r="CR478" s="341"/>
      <c r="CS478" s="341"/>
      <c r="CT478" s="341"/>
      <c r="CU478" s="341"/>
      <c r="CV478" s="341"/>
      <c r="CW478" s="341"/>
      <c r="CX478" s="341"/>
      <c r="CY478" s="341"/>
      <c r="CZ478" s="341"/>
      <c r="DA478" s="341"/>
      <c r="DB478" s="341"/>
      <c r="DC478" s="341"/>
      <c r="DD478" s="341"/>
      <c r="DE478" s="341"/>
      <c r="DF478" s="341"/>
      <c r="DG478" s="341"/>
      <c r="DH478" s="341"/>
      <c r="DI478" s="341"/>
      <c r="DJ478" s="341"/>
      <c r="DK478" s="341"/>
      <c r="DL478" s="341"/>
      <c r="DM478" s="341"/>
      <c r="DN478" s="341"/>
      <c r="DO478" s="341"/>
      <c r="DP478" s="341"/>
      <c r="DQ478" s="341"/>
      <c r="DR478" s="341"/>
      <c r="DS478" s="341"/>
      <c r="DT478" s="341"/>
      <c r="DU478" s="341"/>
      <c r="DV478" s="341"/>
      <c r="DW478" s="341"/>
      <c r="DX478" s="341"/>
      <c r="DY478" s="341"/>
      <c r="DZ478" s="341"/>
      <c r="EA478" s="341"/>
      <c r="EB478" s="341"/>
      <c r="EC478" s="341"/>
      <c r="ED478" s="341"/>
      <c r="EE478" s="341"/>
      <c r="EF478" s="341"/>
      <c r="EG478" s="341"/>
      <c r="EH478" s="341"/>
      <c r="EI478" s="341"/>
      <c r="EJ478" s="341"/>
      <c r="EK478" s="341"/>
      <c r="EL478" s="341"/>
      <c r="EM478" s="341"/>
      <c r="EN478" s="341"/>
      <c r="EO478" s="341"/>
      <c r="EP478" s="341"/>
      <c r="EQ478" s="341"/>
      <c r="ER478" s="341"/>
      <c r="ES478" s="341"/>
      <c r="ET478" s="341"/>
      <c r="EU478" s="341"/>
      <c r="EV478" s="341"/>
      <c r="EW478" s="341"/>
    </row>
    <row r="479" spans="1:153" s="366" customFormat="1" ht="12.75">
      <c r="A479" s="336"/>
      <c r="B479" s="337"/>
      <c r="C479" s="425"/>
      <c r="D479" s="338"/>
      <c r="E479" s="339"/>
      <c r="F479" s="347"/>
      <c r="G479" s="347"/>
      <c r="H479" s="347"/>
      <c r="I479" s="347"/>
      <c r="J479" s="347"/>
      <c r="K479" s="347"/>
      <c r="L479" s="347"/>
      <c r="M479" s="347"/>
      <c r="N479" s="347"/>
      <c r="O479" s="347"/>
      <c r="P479" s="347"/>
      <c r="Q479" s="347"/>
      <c r="R479" s="347"/>
      <c r="S479" s="347"/>
      <c r="T479" s="347"/>
      <c r="U479" s="347"/>
      <c r="V479" s="347"/>
      <c r="W479" s="347"/>
      <c r="X479" s="347"/>
      <c r="Y479" s="347"/>
      <c r="Z479" s="347"/>
      <c r="AA479" s="347"/>
      <c r="AB479" s="347"/>
      <c r="AC479" s="341"/>
      <c r="AD479" s="341"/>
      <c r="AE479" s="341"/>
      <c r="AF479" s="341"/>
      <c r="AG479" s="341"/>
      <c r="AH479" s="341"/>
      <c r="AI479" s="341"/>
      <c r="AJ479" s="341"/>
      <c r="AK479" s="341"/>
      <c r="AL479" s="341"/>
      <c r="AM479" s="341"/>
      <c r="AN479" s="341"/>
      <c r="AO479" s="341"/>
      <c r="AP479" s="341"/>
      <c r="AQ479" s="341"/>
      <c r="AR479" s="341"/>
      <c r="AS479" s="341"/>
      <c r="AT479" s="341"/>
      <c r="AU479" s="341"/>
      <c r="AV479" s="341"/>
      <c r="AW479" s="341"/>
      <c r="AX479" s="341"/>
      <c r="AY479" s="341"/>
      <c r="AZ479" s="341"/>
      <c r="BA479" s="341"/>
      <c r="BB479" s="341"/>
      <c r="BC479" s="341"/>
      <c r="BD479" s="341"/>
      <c r="BE479" s="341"/>
      <c r="BF479" s="341"/>
      <c r="BG479" s="341"/>
      <c r="BH479" s="341"/>
      <c r="BI479" s="341"/>
      <c r="BJ479" s="341"/>
      <c r="BK479" s="341"/>
      <c r="BL479" s="341"/>
      <c r="BM479" s="341"/>
      <c r="BN479" s="341"/>
      <c r="BO479" s="341"/>
      <c r="BP479" s="341"/>
      <c r="BQ479" s="341"/>
      <c r="BR479" s="341"/>
      <c r="BS479" s="341"/>
      <c r="BT479" s="341"/>
      <c r="BU479" s="341"/>
      <c r="BV479" s="341"/>
      <c r="BW479" s="341"/>
      <c r="BX479" s="341"/>
      <c r="BY479" s="341"/>
      <c r="BZ479" s="341"/>
      <c r="CA479" s="341"/>
      <c r="CB479" s="341"/>
      <c r="CC479" s="341"/>
      <c r="CD479" s="341"/>
      <c r="CE479" s="341"/>
      <c r="CF479" s="341"/>
      <c r="CG479" s="341"/>
      <c r="CH479" s="341"/>
      <c r="CI479" s="341"/>
      <c r="CJ479" s="341"/>
      <c r="CK479" s="341"/>
      <c r="CL479" s="341"/>
      <c r="CM479" s="341"/>
      <c r="CN479" s="341"/>
      <c r="CO479" s="341"/>
      <c r="CP479" s="341"/>
      <c r="CQ479" s="341"/>
      <c r="CR479" s="341"/>
      <c r="CS479" s="341"/>
      <c r="CT479" s="341"/>
      <c r="CU479" s="341"/>
      <c r="CV479" s="341"/>
      <c r="CW479" s="341"/>
      <c r="CX479" s="341"/>
      <c r="CY479" s="341"/>
      <c r="CZ479" s="341"/>
      <c r="DA479" s="341"/>
      <c r="DB479" s="341"/>
      <c r="DC479" s="341"/>
      <c r="DD479" s="341"/>
      <c r="DE479" s="341"/>
      <c r="DF479" s="341"/>
      <c r="DG479" s="341"/>
      <c r="DH479" s="341"/>
      <c r="DI479" s="341"/>
      <c r="DJ479" s="341"/>
      <c r="DK479" s="341"/>
      <c r="DL479" s="341"/>
      <c r="DM479" s="341"/>
      <c r="DN479" s="341"/>
      <c r="DO479" s="341"/>
      <c r="DP479" s="341"/>
      <c r="DQ479" s="341"/>
      <c r="DR479" s="341"/>
      <c r="DS479" s="341"/>
      <c r="DT479" s="341"/>
      <c r="DU479" s="341"/>
      <c r="DV479" s="341"/>
      <c r="DW479" s="341"/>
      <c r="DX479" s="341"/>
      <c r="DY479" s="341"/>
      <c r="DZ479" s="341"/>
      <c r="EA479" s="341"/>
      <c r="EB479" s="341"/>
      <c r="EC479" s="341"/>
      <c r="ED479" s="341"/>
      <c r="EE479" s="341"/>
      <c r="EF479" s="341"/>
      <c r="EG479" s="341"/>
      <c r="EH479" s="341"/>
      <c r="EI479" s="341"/>
      <c r="EJ479" s="341"/>
      <c r="EK479" s="341"/>
      <c r="EL479" s="341"/>
      <c r="EM479" s="341"/>
      <c r="EN479" s="341"/>
      <c r="EO479" s="341"/>
      <c r="EP479" s="341"/>
      <c r="EQ479" s="341"/>
      <c r="ER479" s="341"/>
      <c r="ES479" s="341"/>
      <c r="ET479" s="341"/>
      <c r="EU479" s="341"/>
      <c r="EV479" s="341"/>
      <c r="EW479" s="341"/>
    </row>
    <row r="480" spans="1:153" s="366" customFormat="1" ht="12.75">
      <c r="A480" s="336"/>
      <c r="B480" s="337"/>
      <c r="C480" s="425"/>
      <c r="D480" s="338"/>
      <c r="E480" s="339"/>
      <c r="F480" s="347"/>
      <c r="G480" s="347"/>
      <c r="H480" s="347"/>
      <c r="I480" s="347"/>
      <c r="J480" s="347"/>
      <c r="K480" s="347"/>
      <c r="L480" s="347"/>
      <c r="M480" s="347"/>
      <c r="N480" s="347"/>
      <c r="O480" s="347"/>
      <c r="P480" s="347"/>
      <c r="Q480" s="347"/>
      <c r="R480" s="347"/>
      <c r="S480" s="347"/>
      <c r="T480" s="347"/>
      <c r="U480" s="347"/>
      <c r="V480" s="347"/>
      <c r="W480" s="347"/>
      <c r="X480" s="347"/>
      <c r="Y480" s="347"/>
      <c r="Z480" s="347"/>
      <c r="AA480" s="347"/>
      <c r="AB480" s="347"/>
      <c r="AC480" s="341"/>
      <c r="AD480" s="341"/>
      <c r="AE480" s="341"/>
      <c r="AF480" s="341"/>
      <c r="AG480" s="341"/>
      <c r="AH480" s="341"/>
      <c r="AI480" s="341"/>
      <c r="AJ480" s="341"/>
      <c r="AK480" s="341"/>
      <c r="AL480" s="341"/>
      <c r="AM480" s="341"/>
      <c r="AN480" s="341"/>
      <c r="AO480" s="341"/>
      <c r="AP480" s="341"/>
      <c r="AQ480" s="341"/>
      <c r="AR480" s="341"/>
      <c r="AS480" s="341"/>
      <c r="AT480" s="341"/>
      <c r="AU480" s="341"/>
      <c r="AV480" s="341"/>
      <c r="AW480" s="341"/>
      <c r="AX480" s="341"/>
      <c r="AY480" s="341"/>
      <c r="AZ480" s="341"/>
      <c r="BA480" s="341"/>
      <c r="BB480" s="341"/>
      <c r="BC480" s="341"/>
      <c r="BD480" s="341"/>
      <c r="BE480" s="341"/>
      <c r="BF480" s="341"/>
      <c r="BG480" s="341"/>
      <c r="BH480" s="341"/>
      <c r="BI480" s="341"/>
      <c r="BJ480" s="341"/>
      <c r="BK480" s="341"/>
      <c r="BL480" s="341"/>
      <c r="BM480" s="341"/>
      <c r="BN480" s="341"/>
      <c r="BO480" s="341"/>
      <c r="BP480" s="341"/>
      <c r="BQ480" s="341"/>
      <c r="BR480" s="341"/>
      <c r="BS480" s="341"/>
      <c r="BT480" s="341"/>
      <c r="BU480" s="341"/>
      <c r="BV480" s="341"/>
      <c r="BW480" s="341"/>
      <c r="BX480" s="341"/>
      <c r="BY480" s="341"/>
      <c r="BZ480" s="341"/>
      <c r="CA480" s="341"/>
      <c r="CB480" s="341"/>
      <c r="CC480" s="341"/>
      <c r="CD480" s="341"/>
      <c r="CE480" s="341"/>
      <c r="CF480" s="341"/>
      <c r="CG480" s="341"/>
      <c r="CH480" s="341"/>
      <c r="CI480" s="341"/>
      <c r="CJ480" s="341"/>
      <c r="CK480" s="341"/>
      <c r="CL480" s="341"/>
      <c r="CM480" s="341"/>
      <c r="CN480" s="341"/>
      <c r="CO480" s="341"/>
      <c r="CP480" s="341"/>
      <c r="CQ480" s="341"/>
      <c r="CR480" s="341"/>
      <c r="CS480" s="341"/>
      <c r="CT480" s="341"/>
      <c r="CU480" s="341"/>
      <c r="CV480" s="341"/>
      <c r="CW480" s="341"/>
      <c r="CX480" s="341"/>
      <c r="CY480" s="341"/>
      <c r="CZ480" s="341"/>
      <c r="DA480" s="341"/>
      <c r="DB480" s="341"/>
      <c r="DC480" s="341"/>
      <c r="DD480" s="341"/>
      <c r="DE480" s="341"/>
      <c r="DF480" s="341"/>
      <c r="DG480" s="341"/>
      <c r="DH480" s="341"/>
      <c r="DI480" s="341"/>
      <c r="DJ480" s="341"/>
      <c r="DK480" s="341"/>
      <c r="DL480" s="341"/>
      <c r="DM480" s="341"/>
      <c r="DN480" s="341"/>
      <c r="DO480" s="341"/>
      <c r="DP480" s="341"/>
      <c r="DQ480" s="341"/>
      <c r="DR480" s="341"/>
      <c r="DS480" s="341"/>
      <c r="DT480" s="341"/>
      <c r="DU480" s="341"/>
      <c r="DV480" s="341"/>
      <c r="DW480" s="341"/>
      <c r="DX480" s="341"/>
      <c r="DY480" s="341"/>
      <c r="DZ480" s="341"/>
      <c r="EA480" s="341"/>
      <c r="EB480" s="341"/>
      <c r="EC480" s="341"/>
      <c r="ED480" s="341"/>
      <c r="EE480" s="341"/>
      <c r="EF480" s="341"/>
      <c r="EG480" s="341"/>
      <c r="EH480" s="341"/>
      <c r="EI480" s="341"/>
      <c r="EJ480" s="341"/>
      <c r="EK480" s="341"/>
      <c r="EL480" s="341"/>
      <c r="EM480" s="341"/>
      <c r="EN480" s="341"/>
      <c r="EO480" s="341"/>
      <c r="EP480" s="341"/>
      <c r="EQ480" s="341"/>
      <c r="ER480" s="341"/>
      <c r="ES480" s="341"/>
      <c r="ET480" s="341"/>
      <c r="EU480" s="341"/>
      <c r="EV480" s="341"/>
      <c r="EW480" s="341"/>
    </row>
    <row r="481" spans="1:153" s="366" customFormat="1" ht="12.75">
      <c r="A481" s="336"/>
      <c r="B481" s="337"/>
      <c r="C481" s="425"/>
      <c r="D481" s="338"/>
      <c r="E481" s="339"/>
      <c r="F481" s="347"/>
      <c r="G481" s="347"/>
      <c r="H481" s="347"/>
      <c r="I481" s="347"/>
      <c r="J481" s="347"/>
      <c r="K481" s="347"/>
      <c r="L481" s="347"/>
      <c r="M481" s="347"/>
      <c r="N481" s="347"/>
      <c r="O481" s="347"/>
      <c r="P481" s="347"/>
      <c r="Q481" s="347"/>
      <c r="R481" s="347"/>
      <c r="S481" s="347"/>
      <c r="T481" s="347"/>
      <c r="U481" s="347"/>
      <c r="V481" s="347"/>
      <c r="W481" s="347"/>
      <c r="X481" s="347"/>
      <c r="Y481" s="347"/>
      <c r="Z481" s="347"/>
      <c r="AA481" s="347"/>
      <c r="AB481" s="347"/>
      <c r="AC481" s="341"/>
      <c r="AD481" s="341"/>
      <c r="AE481" s="341"/>
      <c r="AF481" s="341"/>
      <c r="AG481" s="341"/>
      <c r="AH481" s="341"/>
      <c r="AI481" s="341"/>
      <c r="AJ481" s="341"/>
      <c r="AK481" s="341"/>
      <c r="AL481" s="341"/>
      <c r="AM481" s="341"/>
      <c r="AN481" s="341"/>
      <c r="AO481" s="341"/>
      <c r="AP481" s="341"/>
      <c r="AQ481" s="341"/>
      <c r="AR481" s="341"/>
      <c r="AS481" s="341"/>
      <c r="AT481" s="341"/>
      <c r="AU481" s="341"/>
      <c r="AV481" s="341"/>
      <c r="AW481" s="341"/>
      <c r="AX481" s="341"/>
      <c r="AY481" s="341"/>
      <c r="AZ481" s="341"/>
      <c r="BA481" s="341"/>
      <c r="BB481" s="341"/>
      <c r="BC481" s="341"/>
      <c r="BD481" s="341"/>
      <c r="BE481" s="341"/>
      <c r="BF481" s="341"/>
      <c r="BG481" s="341"/>
      <c r="BH481" s="341"/>
      <c r="BI481" s="341"/>
      <c r="BJ481" s="341"/>
      <c r="BK481" s="341"/>
      <c r="BL481" s="341"/>
      <c r="BM481" s="341"/>
      <c r="BN481" s="341"/>
      <c r="BO481" s="341"/>
      <c r="BP481" s="341"/>
      <c r="BQ481" s="341"/>
      <c r="BR481" s="341"/>
      <c r="BS481" s="341"/>
      <c r="BT481" s="341"/>
      <c r="BU481" s="341"/>
      <c r="BV481" s="341"/>
      <c r="BW481" s="341"/>
      <c r="BX481" s="341"/>
      <c r="BY481" s="341"/>
      <c r="BZ481" s="341"/>
      <c r="CA481" s="341"/>
      <c r="CB481" s="341"/>
      <c r="CC481" s="341"/>
      <c r="CD481" s="341"/>
      <c r="CE481" s="341"/>
      <c r="CF481" s="341"/>
      <c r="CG481" s="341"/>
      <c r="CH481" s="341"/>
      <c r="CI481" s="341"/>
      <c r="CJ481" s="341"/>
      <c r="CK481" s="341"/>
      <c r="CL481" s="341"/>
      <c r="CM481" s="341"/>
      <c r="CN481" s="341"/>
      <c r="CO481" s="341"/>
      <c r="CP481" s="341"/>
      <c r="CQ481" s="341"/>
      <c r="CR481" s="341"/>
      <c r="CS481" s="341"/>
      <c r="CT481" s="341"/>
      <c r="CU481" s="341"/>
      <c r="CV481" s="341"/>
      <c r="CW481" s="341"/>
      <c r="CX481" s="341"/>
      <c r="CY481" s="341"/>
      <c r="CZ481" s="341"/>
      <c r="DA481" s="341"/>
      <c r="DB481" s="341"/>
      <c r="DC481" s="341"/>
      <c r="DD481" s="341"/>
      <c r="DE481" s="341"/>
      <c r="DF481" s="341"/>
      <c r="DG481" s="341"/>
      <c r="DH481" s="341"/>
      <c r="DI481" s="341"/>
      <c r="DJ481" s="341"/>
      <c r="DK481" s="341"/>
      <c r="DL481" s="341"/>
      <c r="DM481" s="341"/>
      <c r="DN481" s="341"/>
      <c r="DO481" s="341"/>
      <c r="DP481" s="341"/>
      <c r="DQ481" s="341"/>
      <c r="DR481" s="341"/>
      <c r="DS481" s="341"/>
      <c r="DT481" s="341"/>
      <c r="DU481" s="341"/>
      <c r="DV481" s="341"/>
      <c r="DW481" s="341"/>
      <c r="DX481" s="341"/>
      <c r="DY481" s="341"/>
      <c r="DZ481" s="341"/>
      <c r="EA481" s="341"/>
      <c r="EB481" s="341"/>
      <c r="EC481" s="341"/>
      <c r="ED481" s="341"/>
      <c r="EE481" s="341"/>
      <c r="EF481" s="341"/>
      <c r="EG481" s="341"/>
      <c r="EH481" s="341"/>
      <c r="EI481" s="341"/>
      <c r="EJ481" s="341"/>
      <c r="EK481" s="341"/>
      <c r="EL481" s="341"/>
      <c r="EM481" s="341"/>
      <c r="EN481" s="341"/>
      <c r="EO481" s="341"/>
      <c r="EP481" s="341"/>
      <c r="EQ481" s="341"/>
      <c r="ER481" s="341"/>
      <c r="ES481" s="341"/>
      <c r="ET481" s="341"/>
      <c r="EU481" s="341"/>
      <c r="EV481" s="341"/>
      <c r="EW481" s="341"/>
    </row>
    <row r="482" spans="1:153" s="366" customFormat="1" ht="12.75">
      <c r="A482" s="336"/>
      <c r="B482" s="337"/>
      <c r="C482" s="425"/>
      <c r="D482" s="338"/>
      <c r="E482" s="339"/>
      <c r="F482" s="347"/>
      <c r="G482" s="347"/>
      <c r="H482" s="347"/>
      <c r="I482" s="347"/>
      <c r="J482" s="347"/>
      <c r="K482" s="347"/>
      <c r="L482" s="347"/>
      <c r="M482" s="347"/>
      <c r="N482" s="347"/>
      <c r="O482" s="347"/>
      <c r="P482" s="347"/>
      <c r="Q482" s="347"/>
      <c r="R482" s="347"/>
      <c r="S482" s="347"/>
      <c r="T482" s="347"/>
      <c r="U482" s="347"/>
      <c r="V482" s="347"/>
      <c r="W482" s="347"/>
      <c r="X482" s="347"/>
      <c r="Y482" s="347"/>
      <c r="Z482" s="347"/>
      <c r="AA482" s="347"/>
      <c r="AB482" s="347"/>
      <c r="AC482" s="341"/>
      <c r="AD482" s="341"/>
      <c r="AE482" s="341"/>
      <c r="AF482" s="341"/>
      <c r="AG482" s="341"/>
      <c r="AH482" s="341"/>
      <c r="AI482" s="341"/>
      <c r="AJ482" s="341"/>
      <c r="AK482" s="341"/>
      <c r="AL482" s="341"/>
      <c r="AM482" s="341"/>
      <c r="AN482" s="341"/>
      <c r="AO482" s="341"/>
      <c r="AP482" s="341"/>
      <c r="AQ482" s="341"/>
      <c r="AR482" s="341"/>
      <c r="AS482" s="341"/>
      <c r="AT482" s="341"/>
      <c r="AU482" s="341"/>
      <c r="AV482" s="341"/>
      <c r="AW482" s="341"/>
      <c r="AX482" s="341"/>
      <c r="AY482" s="341"/>
      <c r="AZ482" s="341"/>
      <c r="BA482" s="341"/>
      <c r="BB482" s="341"/>
      <c r="BC482" s="341"/>
      <c r="BD482" s="341"/>
      <c r="BE482" s="341"/>
      <c r="BF482" s="341"/>
      <c r="BG482" s="341"/>
      <c r="BH482" s="341"/>
      <c r="BI482" s="341"/>
      <c r="BJ482" s="341"/>
      <c r="BK482" s="341"/>
      <c r="BL482" s="341"/>
      <c r="BM482" s="341"/>
      <c r="BN482" s="341"/>
      <c r="BO482" s="341"/>
      <c r="BP482" s="341"/>
      <c r="BQ482" s="341"/>
      <c r="BR482" s="341"/>
      <c r="BS482" s="341"/>
      <c r="BT482" s="341"/>
      <c r="BU482" s="341"/>
      <c r="BV482" s="341"/>
      <c r="BW482" s="341"/>
      <c r="BX482" s="341"/>
      <c r="BY482" s="341"/>
      <c r="BZ482" s="341"/>
      <c r="CA482" s="341"/>
      <c r="CB482" s="341"/>
      <c r="CC482" s="341"/>
      <c r="CD482" s="341"/>
      <c r="CE482" s="341"/>
      <c r="CF482" s="341"/>
      <c r="CG482" s="341"/>
      <c r="CH482" s="341"/>
      <c r="CI482" s="341"/>
      <c r="CJ482" s="341"/>
      <c r="CK482" s="341"/>
      <c r="CL482" s="341"/>
      <c r="CM482" s="341"/>
      <c r="CN482" s="341"/>
      <c r="CO482" s="341"/>
      <c r="CP482" s="341"/>
      <c r="CQ482" s="341"/>
      <c r="CR482" s="341"/>
      <c r="CS482" s="341"/>
      <c r="CT482" s="341"/>
      <c r="CU482" s="341"/>
      <c r="CV482" s="341"/>
      <c r="CW482" s="341"/>
      <c r="CX482" s="341"/>
      <c r="CY482" s="341"/>
      <c r="CZ482" s="341"/>
      <c r="DA482" s="341"/>
      <c r="DB482" s="341"/>
      <c r="DC482" s="341"/>
      <c r="DD482" s="341"/>
      <c r="DE482" s="341"/>
      <c r="DF482" s="341"/>
      <c r="DG482" s="341"/>
      <c r="DH482" s="341"/>
      <c r="DI482" s="341"/>
      <c r="DJ482" s="341"/>
      <c r="DK482" s="341"/>
      <c r="DL482" s="341"/>
      <c r="DM482" s="341"/>
      <c r="DN482" s="341"/>
      <c r="DO482" s="341"/>
      <c r="DP482" s="341"/>
      <c r="DQ482" s="341"/>
      <c r="DR482" s="341"/>
      <c r="DS482" s="341"/>
      <c r="DT482" s="341"/>
      <c r="DU482" s="341"/>
      <c r="DV482" s="341"/>
      <c r="DW482" s="341"/>
      <c r="DX482" s="341"/>
      <c r="DY482" s="341"/>
      <c r="DZ482" s="341"/>
      <c r="EA482" s="341"/>
      <c r="EB482" s="341"/>
      <c r="EC482" s="341"/>
      <c r="ED482" s="341"/>
      <c r="EE482" s="341"/>
      <c r="EF482" s="341"/>
      <c r="EG482" s="341"/>
      <c r="EH482" s="341"/>
      <c r="EI482" s="341"/>
      <c r="EJ482" s="341"/>
      <c r="EK482" s="341"/>
      <c r="EL482" s="341"/>
      <c r="EM482" s="341"/>
      <c r="EN482" s="341"/>
      <c r="EO482" s="341"/>
      <c r="EP482" s="341"/>
      <c r="EQ482" s="341"/>
      <c r="ER482" s="341"/>
      <c r="ES482" s="341"/>
      <c r="ET482" s="341"/>
      <c r="EU482" s="341"/>
      <c r="EV482" s="341"/>
      <c r="EW482" s="341"/>
    </row>
    <row r="483" spans="1:153" s="366" customFormat="1" ht="12.75">
      <c r="A483" s="336"/>
      <c r="B483" s="337"/>
      <c r="C483" s="425"/>
      <c r="D483" s="338"/>
      <c r="E483" s="339"/>
      <c r="F483" s="347"/>
      <c r="G483" s="347"/>
      <c r="H483" s="347"/>
      <c r="I483" s="347"/>
      <c r="J483" s="347"/>
      <c r="K483" s="347"/>
      <c r="L483" s="347"/>
      <c r="M483" s="347"/>
      <c r="N483" s="347"/>
      <c r="O483" s="347"/>
      <c r="P483" s="347"/>
      <c r="Q483" s="347"/>
      <c r="R483" s="347"/>
      <c r="S483" s="347"/>
      <c r="T483" s="347"/>
      <c r="U483" s="347"/>
      <c r="V483" s="347"/>
      <c r="W483" s="347"/>
      <c r="X483" s="347"/>
      <c r="Y483" s="347"/>
      <c r="Z483" s="347"/>
      <c r="AA483" s="347"/>
      <c r="AB483" s="347"/>
      <c r="AC483" s="341"/>
      <c r="AD483" s="341"/>
      <c r="AE483" s="341"/>
      <c r="AF483" s="341"/>
      <c r="AG483" s="341"/>
      <c r="AH483" s="341"/>
      <c r="AI483" s="341"/>
      <c r="AJ483" s="341"/>
      <c r="AK483" s="341"/>
      <c r="AL483" s="341"/>
      <c r="AM483" s="341"/>
      <c r="AN483" s="341"/>
      <c r="AO483" s="341"/>
      <c r="AP483" s="341"/>
      <c r="AQ483" s="341"/>
      <c r="AR483" s="341"/>
      <c r="AS483" s="341"/>
      <c r="AT483" s="341"/>
      <c r="AU483" s="341"/>
      <c r="AV483" s="341"/>
      <c r="AW483" s="341"/>
      <c r="AX483" s="341"/>
      <c r="AY483" s="341"/>
      <c r="AZ483" s="341"/>
      <c r="BA483" s="341"/>
      <c r="BB483" s="341"/>
      <c r="BC483" s="341"/>
      <c r="BD483" s="341"/>
      <c r="BE483" s="341"/>
      <c r="BF483" s="341"/>
      <c r="BG483" s="341"/>
      <c r="BH483" s="341"/>
      <c r="BI483" s="341"/>
      <c r="BJ483" s="341"/>
      <c r="BK483" s="341"/>
      <c r="BL483" s="341"/>
      <c r="BM483" s="341"/>
      <c r="BN483" s="341"/>
      <c r="BO483" s="341"/>
      <c r="BP483" s="341"/>
      <c r="BQ483" s="341"/>
      <c r="BR483" s="341"/>
      <c r="BS483" s="341"/>
      <c r="BT483" s="341"/>
      <c r="BU483" s="341"/>
      <c r="BV483" s="341"/>
      <c r="BW483" s="341"/>
      <c r="BX483" s="341"/>
      <c r="BY483" s="341"/>
      <c r="BZ483" s="341"/>
      <c r="CA483" s="341"/>
      <c r="CB483" s="341"/>
      <c r="CC483" s="341"/>
      <c r="CD483" s="341"/>
      <c r="CE483" s="341"/>
      <c r="CF483" s="341"/>
      <c r="CG483" s="341"/>
      <c r="CH483" s="341"/>
      <c r="CI483" s="341"/>
      <c r="CJ483" s="341"/>
      <c r="CK483" s="341"/>
      <c r="CL483" s="341"/>
      <c r="CM483" s="341"/>
      <c r="CN483" s="341"/>
      <c r="CO483" s="341"/>
      <c r="CP483" s="341"/>
      <c r="CQ483" s="341"/>
      <c r="CR483" s="341"/>
      <c r="CS483" s="341"/>
      <c r="CT483" s="341"/>
      <c r="CU483" s="341"/>
      <c r="CV483" s="341"/>
      <c r="CW483" s="341"/>
      <c r="CX483" s="341"/>
      <c r="CY483" s="341"/>
      <c r="CZ483" s="341"/>
      <c r="DA483" s="341"/>
      <c r="DB483" s="341"/>
      <c r="DC483" s="341"/>
      <c r="DD483" s="341"/>
      <c r="DE483" s="341"/>
      <c r="DF483" s="341"/>
      <c r="DG483" s="341"/>
      <c r="DH483" s="341"/>
      <c r="DI483" s="341"/>
      <c r="DJ483" s="341"/>
      <c r="DK483" s="341"/>
      <c r="DL483" s="341"/>
      <c r="DM483" s="341"/>
      <c r="DN483" s="341"/>
      <c r="DO483" s="341"/>
      <c r="DP483" s="341"/>
      <c r="DQ483" s="341"/>
      <c r="DR483" s="341"/>
      <c r="DS483" s="341"/>
      <c r="DT483" s="341"/>
      <c r="DU483" s="341"/>
      <c r="DV483" s="341"/>
      <c r="DW483" s="341"/>
      <c r="DX483" s="341"/>
      <c r="DY483" s="341"/>
      <c r="DZ483" s="341"/>
      <c r="EA483" s="341"/>
      <c r="EB483" s="341"/>
      <c r="EC483" s="341"/>
      <c r="ED483" s="341"/>
      <c r="EE483" s="341"/>
      <c r="EF483" s="341"/>
      <c r="EG483" s="341"/>
      <c r="EH483" s="341"/>
      <c r="EI483" s="341"/>
      <c r="EJ483" s="341"/>
      <c r="EK483" s="341"/>
      <c r="EL483" s="341"/>
      <c r="EM483" s="341"/>
      <c r="EN483" s="341"/>
      <c r="EO483" s="341"/>
      <c r="EP483" s="341"/>
      <c r="EQ483" s="341"/>
      <c r="ER483" s="341"/>
      <c r="ES483" s="341"/>
      <c r="ET483" s="341"/>
      <c r="EU483" s="341"/>
      <c r="EV483" s="341"/>
      <c r="EW483" s="341"/>
    </row>
    <row r="484" spans="1:153" s="366" customFormat="1" ht="12.75">
      <c r="A484" s="336"/>
      <c r="B484" s="337"/>
      <c r="C484" s="425"/>
      <c r="D484" s="338"/>
      <c r="E484" s="339"/>
      <c r="F484" s="347"/>
      <c r="G484" s="347"/>
      <c r="H484" s="347"/>
      <c r="I484" s="347"/>
      <c r="J484" s="347"/>
      <c r="K484" s="347"/>
      <c r="L484" s="347"/>
      <c r="M484" s="347"/>
      <c r="N484" s="347"/>
      <c r="O484" s="347"/>
      <c r="P484" s="347"/>
      <c r="Q484" s="347"/>
      <c r="R484" s="347"/>
      <c r="S484" s="347"/>
      <c r="T484" s="347"/>
      <c r="U484" s="347"/>
      <c r="V484" s="347"/>
      <c r="W484" s="347"/>
      <c r="X484" s="347"/>
      <c r="Y484" s="347"/>
      <c r="Z484" s="347"/>
      <c r="AA484" s="347"/>
      <c r="AB484" s="347"/>
      <c r="AC484" s="341"/>
      <c r="AD484" s="341"/>
      <c r="AE484" s="341"/>
      <c r="AF484" s="341"/>
      <c r="AG484" s="341"/>
      <c r="AH484" s="341"/>
      <c r="AI484" s="341"/>
      <c r="AJ484" s="341"/>
      <c r="AK484" s="341"/>
      <c r="AL484" s="341"/>
      <c r="AM484" s="341"/>
      <c r="AN484" s="341"/>
      <c r="AO484" s="341"/>
      <c r="AP484" s="341"/>
      <c r="AQ484" s="341"/>
      <c r="AR484" s="341"/>
      <c r="AS484" s="341"/>
      <c r="AT484" s="341"/>
      <c r="AU484" s="341"/>
      <c r="AV484" s="341"/>
      <c r="AW484" s="341"/>
      <c r="AX484" s="341"/>
      <c r="AY484" s="341"/>
      <c r="AZ484" s="341"/>
      <c r="BA484" s="341"/>
      <c r="BB484" s="341"/>
      <c r="BC484" s="341"/>
      <c r="BD484" s="341"/>
      <c r="BE484" s="341"/>
      <c r="BF484" s="341"/>
      <c r="BG484" s="341"/>
      <c r="BH484" s="341"/>
      <c r="BI484" s="341"/>
      <c r="BJ484" s="341"/>
      <c r="BK484" s="341"/>
      <c r="BL484" s="341"/>
      <c r="BM484" s="341"/>
      <c r="BN484" s="341"/>
      <c r="BO484" s="341"/>
      <c r="BP484" s="341"/>
      <c r="BQ484" s="341"/>
      <c r="BR484" s="341"/>
      <c r="BS484" s="341"/>
      <c r="BT484" s="341"/>
      <c r="BU484" s="341"/>
      <c r="BV484" s="341"/>
      <c r="BW484" s="341"/>
      <c r="BX484" s="341"/>
      <c r="BY484" s="341"/>
      <c r="BZ484" s="341"/>
      <c r="CA484" s="341"/>
      <c r="CB484" s="341"/>
      <c r="CC484" s="341"/>
      <c r="CD484" s="341"/>
      <c r="CE484" s="341"/>
      <c r="CF484" s="341"/>
      <c r="CG484" s="341"/>
      <c r="CH484" s="341"/>
      <c r="CI484" s="341"/>
      <c r="CJ484" s="341"/>
      <c r="CK484" s="341"/>
      <c r="CL484" s="341"/>
      <c r="CM484" s="341"/>
      <c r="CN484" s="341"/>
      <c r="CO484" s="341"/>
      <c r="CP484" s="341"/>
      <c r="CQ484" s="341"/>
      <c r="CR484" s="341"/>
      <c r="CS484" s="341"/>
      <c r="CT484" s="341"/>
      <c r="CU484" s="341"/>
      <c r="CV484" s="341"/>
      <c r="CW484" s="341"/>
      <c r="CX484" s="341"/>
      <c r="CY484" s="341"/>
      <c r="CZ484" s="341"/>
      <c r="DA484" s="341"/>
      <c r="DB484" s="341"/>
      <c r="DC484" s="341"/>
      <c r="DD484" s="341"/>
      <c r="DE484" s="341"/>
      <c r="DF484" s="341"/>
      <c r="DG484" s="341"/>
      <c r="DH484" s="341"/>
      <c r="DI484" s="341"/>
      <c r="DJ484" s="341"/>
      <c r="DK484" s="341"/>
      <c r="DL484" s="341"/>
      <c r="DM484" s="341"/>
      <c r="DN484" s="341"/>
      <c r="DO484" s="341"/>
      <c r="DP484" s="341"/>
      <c r="DQ484" s="341"/>
      <c r="DR484" s="341"/>
      <c r="DS484" s="341"/>
      <c r="DT484" s="341"/>
      <c r="DU484" s="341"/>
      <c r="DV484" s="341"/>
      <c r="DW484" s="341"/>
      <c r="DX484" s="341"/>
      <c r="DY484" s="341"/>
      <c r="DZ484" s="341"/>
      <c r="EA484" s="341"/>
      <c r="EB484" s="341"/>
      <c r="EC484" s="341"/>
      <c r="ED484" s="341"/>
      <c r="EE484" s="341"/>
      <c r="EF484" s="341"/>
      <c r="EG484" s="341"/>
      <c r="EH484" s="341"/>
      <c r="EI484" s="341"/>
      <c r="EJ484" s="341"/>
      <c r="EK484" s="341"/>
      <c r="EL484" s="341"/>
      <c r="EM484" s="341"/>
      <c r="EN484" s="341"/>
      <c r="EO484" s="341"/>
      <c r="EP484" s="341"/>
      <c r="EQ484" s="341"/>
      <c r="ER484" s="341"/>
      <c r="ES484" s="341"/>
      <c r="ET484" s="341"/>
      <c r="EU484" s="341"/>
      <c r="EV484" s="341"/>
      <c r="EW484" s="341"/>
    </row>
    <row r="485" spans="1:153" s="366" customFormat="1" ht="12.75">
      <c r="A485" s="336"/>
      <c r="B485" s="337"/>
      <c r="C485" s="425"/>
      <c r="D485" s="338"/>
      <c r="E485" s="339"/>
      <c r="F485" s="347"/>
      <c r="G485" s="347"/>
      <c r="H485" s="347"/>
      <c r="I485" s="347"/>
      <c r="J485" s="347"/>
      <c r="K485" s="347"/>
      <c r="L485" s="347"/>
      <c r="M485" s="347"/>
      <c r="N485" s="347"/>
      <c r="O485" s="347"/>
      <c r="P485" s="347"/>
      <c r="Q485" s="347"/>
      <c r="R485" s="347"/>
      <c r="S485" s="347"/>
      <c r="T485" s="347"/>
      <c r="U485" s="347"/>
      <c r="V485" s="347"/>
      <c r="W485" s="347"/>
      <c r="X485" s="347"/>
      <c r="Y485" s="347"/>
      <c r="Z485" s="347"/>
      <c r="AA485" s="347"/>
      <c r="AB485" s="347"/>
      <c r="AC485" s="341"/>
      <c r="AD485" s="341"/>
      <c r="AE485" s="341"/>
      <c r="AF485" s="341"/>
      <c r="AG485" s="341"/>
      <c r="AH485" s="341"/>
      <c r="AI485" s="341"/>
      <c r="AJ485" s="341"/>
      <c r="AK485" s="341"/>
      <c r="AL485" s="341"/>
      <c r="AM485" s="341"/>
      <c r="AN485" s="341"/>
      <c r="AO485" s="341"/>
      <c r="AP485" s="341"/>
      <c r="AQ485" s="341"/>
      <c r="AR485" s="341"/>
      <c r="AS485" s="341"/>
      <c r="AT485" s="341"/>
      <c r="AU485" s="341"/>
      <c r="AV485" s="341"/>
      <c r="AW485" s="341"/>
      <c r="AX485" s="341"/>
      <c r="AY485" s="341"/>
      <c r="AZ485" s="341"/>
      <c r="BA485" s="341"/>
      <c r="BB485" s="341"/>
      <c r="BC485" s="341"/>
      <c r="BD485" s="341"/>
      <c r="BE485" s="341"/>
      <c r="BF485" s="341"/>
      <c r="BG485" s="341"/>
      <c r="BH485" s="341"/>
      <c r="BI485" s="341"/>
      <c r="BJ485" s="341"/>
      <c r="BK485" s="341"/>
      <c r="BL485" s="341"/>
      <c r="BM485" s="341"/>
      <c r="BN485" s="341"/>
      <c r="BO485" s="341"/>
      <c r="BP485" s="341"/>
      <c r="BQ485" s="341"/>
      <c r="BR485" s="341"/>
      <c r="BS485" s="341"/>
      <c r="BT485" s="341"/>
      <c r="BU485" s="341"/>
      <c r="BV485" s="341"/>
      <c r="BW485" s="341"/>
      <c r="BX485" s="341"/>
      <c r="BY485" s="341"/>
      <c r="BZ485" s="341"/>
      <c r="CA485" s="341"/>
      <c r="CB485" s="341"/>
      <c r="CC485" s="341"/>
      <c r="CD485" s="341"/>
      <c r="CE485" s="341"/>
      <c r="CF485" s="341"/>
      <c r="CG485" s="341"/>
      <c r="CH485" s="341"/>
      <c r="CI485" s="341"/>
      <c r="CJ485" s="341"/>
      <c r="CK485" s="341"/>
      <c r="CL485" s="341"/>
      <c r="CM485" s="341"/>
      <c r="CN485" s="341"/>
      <c r="CO485" s="341"/>
      <c r="CP485" s="341"/>
      <c r="CQ485" s="341"/>
      <c r="CR485" s="341"/>
      <c r="CS485" s="341"/>
      <c r="CT485" s="341"/>
      <c r="CU485" s="341"/>
      <c r="CV485" s="341"/>
      <c r="CW485" s="341"/>
      <c r="CX485" s="341"/>
      <c r="CY485" s="341"/>
      <c r="CZ485" s="341"/>
      <c r="DA485" s="341"/>
      <c r="DB485" s="341"/>
      <c r="DC485" s="341"/>
      <c r="DD485" s="341"/>
      <c r="DE485" s="341"/>
      <c r="DF485" s="341"/>
      <c r="DG485" s="341"/>
      <c r="DH485" s="341"/>
      <c r="DI485" s="341"/>
      <c r="DJ485" s="341"/>
      <c r="DK485" s="341"/>
      <c r="DL485" s="341"/>
      <c r="DM485" s="341"/>
      <c r="DN485" s="341"/>
      <c r="DO485" s="341"/>
      <c r="DP485" s="341"/>
      <c r="DQ485" s="341"/>
      <c r="DR485" s="341"/>
      <c r="DS485" s="341"/>
      <c r="DT485" s="341"/>
      <c r="DU485" s="341"/>
      <c r="DV485" s="341"/>
      <c r="DW485" s="341"/>
      <c r="DX485" s="341"/>
      <c r="DY485" s="341"/>
      <c r="DZ485" s="341"/>
      <c r="EA485" s="341"/>
      <c r="EB485" s="341"/>
      <c r="EC485" s="341"/>
      <c r="ED485" s="341"/>
      <c r="EE485" s="341"/>
      <c r="EF485" s="341"/>
      <c r="EG485" s="341"/>
      <c r="EH485" s="341"/>
      <c r="EI485" s="341"/>
      <c r="EJ485" s="341"/>
      <c r="EK485" s="341"/>
      <c r="EL485" s="341"/>
      <c r="EM485" s="341"/>
      <c r="EN485" s="341"/>
      <c r="EO485" s="341"/>
      <c r="EP485" s="341"/>
      <c r="EQ485" s="341"/>
      <c r="ER485" s="341"/>
      <c r="ES485" s="341"/>
      <c r="ET485" s="341"/>
      <c r="EU485" s="341"/>
      <c r="EV485" s="341"/>
      <c r="EW485" s="341"/>
    </row>
    <row r="486" spans="1:153" s="366" customFormat="1" ht="12.75">
      <c r="A486" s="336"/>
      <c r="B486" s="337"/>
      <c r="C486" s="425"/>
      <c r="D486" s="338"/>
      <c r="E486" s="339"/>
      <c r="F486" s="347"/>
      <c r="G486" s="347"/>
      <c r="H486" s="347"/>
      <c r="I486" s="347"/>
      <c r="J486" s="347"/>
      <c r="K486" s="347"/>
      <c r="L486" s="347"/>
      <c r="M486" s="347"/>
      <c r="N486" s="347"/>
      <c r="O486" s="347"/>
      <c r="P486" s="347"/>
      <c r="Q486" s="347"/>
      <c r="R486" s="347"/>
      <c r="S486" s="347"/>
      <c r="T486" s="347"/>
      <c r="U486" s="347"/>
      <c r="V486" s="347"/>
      <c r="W486" s="347"/>
      <c r="X486" s="347"/>
      <c r="Y486" s="347"/>
      <c r="Z486" s="347"/>
      <c r="AA486" s="347"/>
      <c r="AB486" s="347"/>
      <c r="AC486" s="341"/>
      <c r="AD486" s="341"/>
      <c r="AE486" s="341"/>
      <c r="AF486" s="341"/>
      <c r="AG486" s="341"/>
      <c r="AH486" s="341"/>
      <c r="AI486" s="341"/>
      <c r="AJ486" s="341"/>
      <c r="AK486" s="341"/>
      <c r="AL486" s="341"/>
      <c r="AM486" s="341"/>
      <c r="AN486" s="341"/>
      <c r="AO486" s="341"/>
      <c r="AP486" s="341"/>
      <c r="AQ486" s="341"/>
      <c r="AR486" s="341"/>
      <c r="AS486" s="341"/>
      <c r="AT486" s="341"/>
      <c r="AU486" s="341"/>
      <c r="AV486" s="341"/>
      <c r="AW486" s="341"/>
      <c r="AX486" s="341"/>
      <c r="AY486" s="341"/>
      <c r="AZ486" s="341"/>
      <c r="BA486" s="341"/>
      <c r="BB486" s="341"/>
      <c r="BC486" s="341"/>
      <c r="BD486" s="341"/>
      <c r="BE486" s="341"/>
      <c r="BF486" s="341"/>
      <c r="BG486" s="341"/>
      <c r="BH486" s="341"/>
      <c r="BI486" s="341"/>
      <c r="BJ486" s="341"/>
      <c r="BK486" s="341"/>
      <c r="BL486" s="341"/>
      <c r="BM486" s="341"/>
      <c r="BN486" s="341"/>
      <c r="BO486" s="341"/>
      <c r="BP486" s="341"/>
      <c r="BQ486" s="341"/>
      <c r="BR486" s="341"/>
      <c r="BS486" s="341"/>
      <c r="BT486" s="341"/>
      <c r="BU486" s="341"/>
      <c r="BV486" s="341"/>
      <c r="BW486" s="341"/>
      <c r="BX486" s="341"/>
      <c r="BY486" s="341"/>
      <c r="BZ486" s="341"/>
      <c r="CA486" s="341"/>
      <c r="CB486" s="341"/>
      <c r="CC486" s="341"/>
      <c r="CD486" s="341"/>
      <c r="CE486" s="341"/>
      <c r="CF486" s="341"/>
      <c r="CG486" s="341"/>
      <c r="CH486" s="341"/>
      <c r="CI486" s="341"/>
      <c r="CJ486" s="341"/>
      <c r="CK486" s="341"/>
      <c r="CL486" s="341"/>
      <c r="CM486" s="341"/>
      <c r="CN486" s="341"/>
      <c r="CO486" s="341"/>
      <c r="CP486" s="341"/>
      <c r="CQ486" s="341"/>
      <c r="CR486" s="341"/>
      <c r="CS486" s="341"/>
      <c r="CT486" s="341"/>
      <c r="CU486" s="341"/>
      <c r="CV486" s="341"/>
      <c r="CW486" s="341"/>
      <c r="CX486" s="341"/>
      <c r="CY486" s="341"/>
      <c r="CZ486" s="341"/>
      <c r="DA486" s="341"/>
      <c r="DB486" s="341"/>
      <c r="DC486" s="341"/>
      <c r="DD486" s="341"/>
      <c r="DE486" s="341"/>
      <c r="DF486" s="341"/>
      <c r="DG486" s="341"/>
      <c r="DH486" s="341"/>
      <c r="DI486" s="341"/>
      <c r="DJ486" s="341"/>
      <c r="DK486" s="341"/>
      <c r="DL486" s="341"/>
      <c r="DM486" s="341"/>
      <c r="DN486" s="341"/>
      <c r="DO486" s="341"/>
      <c r="DP486" s="341"/>
      <c r="DQ486" s="341"/>
      <c r="DR486" s="341"/>
      <c r="DS486" s="341"/>
      <c r="DT486" s="341"/>
      <c r="DU486" s="341"/>
      <c r="DV486" s="341"/>
      <c r="DW486" s="341"/>
      <c r="DX486" s="341"/>
      <c r="DY486" s="341"/>
      <c r="DZ486" s="341"/>
      <c r="EA486" s="341"/>
      <c r="EB486" s="341"/>
      <c r="EC486" s="341"/>
      <c r="ED486" s="341"/>
      <c r="EE486" s="341"/>
      <c r="EF486" s="341"/>
      <c r="EG486" s="341"/>
      <c r="EH486" s="341"/>
      <c r="EI486" s="341"/>
      <c r="EJ486" s="341"/>
      <c r="EK486" s="341"/>
      <c r="EL486" s="341"/>
      <c r="EM486" s="341"/>
      <c r="EN486" s="341"/>
      <c r="EO486" s="341"/>
      <c r="EP486" s="341"/>
      <c r="EQ486" s="341"/>
      <c r="ER486" s="341"/>
      <c r="ES486" s="341"/>
      <c r="ET486" s="341"/>
      <c r="EU486" s="341"/>
      <c r="EV486" s="341"/>
      <c r="EW486" s="341"/>
    </row>
    <row r="487" spans="1:153" s="366" customFormat="1" ht="12.75">
      <c r="A487" s="336"/>
      <c r="B487" s="337"/>
      <c r="C487" s="425"/>
      <c r="D487" s="338"/>
      <c r="E487" s="339"/>
      <c r="F487" s="347"/>
      <c r="G487" s="347"/>
      <c r="H487" s="347"/>
      <c r="I487" s="347"/>
      <c r="J487" s="347"/>
      <c r="K487" s="347"/>
      <c r="L487" s="347"/>
      <c r="M487" s="347"/>
      <c r="N487" s="347"/>
      <c r="O487" s="347"/>
      <c r="P487" s="347"/>
      <c r="Q487" s="347"/>
      <c r="R487" s="347"/>
      <c r="S487" s="347"/>
      <c r="T487" s="347"/>
      <c r="U487" s="347"/>
      <c r="V487" s="347"/>
      <c r="W487" s="347"/>
      <c r="X487" s="347"/>
      <c r="Y487" s="347"/>
      <c r="Z487" s="347"/>
      <c r="AA487" s="347"/>
      <c r="AB487" s="347"/>
      <c r="AC487" s="341"/>
      <c r="AD487" s="341"/>
      <c r="AE487" s="341"/>
      <c r="AF487" s="341"/>
      <c r="AG487" s="341"/>
      <c r="AH487" s="341"/>
      <c r="AI487" s="341"/>
      <c r="AJ487" s="341"/>
      <c r="AK487" s="341"/>
      <c r="AL487" s="341"/>
      <c r="AM487" s="341"/>
      <c r="AN487" s="341"/>
      <c r="AO487" s="341"/>
      <c r="AP487" s="341"/>
      <c r="AQ487" s="341"/>
      <c r="AR487" s="341"/>
      <c r="AS487" s="341"/>
      <c r="AT487" s="341"/>
      <c r="AU487" s="341"/>
      <c r="AV487" s="341"/>
      <c r="AW487" s="341"/>
      <c r="AX487" s="341"/>
      <c r="AY487" s="341"/>
      <c r="AZ487" s="341"/>
      <c r="BA487" s="341"/>
      <c r="BB487" s="341"/>
      <c r="BC487" s="341"/>
      <c r="BD487" s="341"/>
      <c r="BE487" s="341"/>
      <c r="BF487" s="341"/>
      <c r="BG487" s="341"/>
      <c r="BH487" s="341"/>
      <c r="BI487" s="341"/>
      <c r="BJ487" s="341"/>
      <c r="BK487" s="341"/>
      <c r="BL487" s="341"/>
      <c r="BM487" s="341"/>
      <c r="BN487" s="341"/>
      <c r="BO487" s="341"/>
      <c r="BP487" s="341"/>
      <c r="BQ487" s="341"/>
      <c r="BR487" s="341"/>
      <c r="BS487" s="341"/>
      <c r="BT487" s="341"/>
      <c r="BU487" s="341"/>
      <c r="BV487" s="341"/>
      <c r="BW487" s="341"/>
      <c r="BX487" s="341"/>
      <c r="BY487" s="341"/>
      <c r="BZ487" s="341"/>
      <c r="CA487" s="341"/>
      <c r="CB487" s="341"/>
      <c r="CC487" s="341"/>
      <c r="CD487" s="341"/>
      <c r="CE487" s="341"/>
      <c r="CF487" s="341"/>
      <c r="CG487" s="341"/>
      <c r="CH487" s="341"/>
      <c r="CI487" s="341"/>
      <c r="CJ487" s="341"/>
      <c r="CK487" s="341"/>
      <c r="CL487" s="341"/>
      <c r="CM487" s="341"/>
      <c r="CN487" s="341"/>
      <c r="CO487" s="341"/>
      <c r="CP487" s="341"/>
      <c r="CQ487" s="341"/>
      <c r="CR487" s="341"/>
      <c r="CS487" s="341"/>
      <c r="CT487" s="341"/>
      <c r="CU487" s="341"/>
      <c r="CV487" s="341"/>
      <c r="CW487" s="341"/>
      <c r="CX487" s="341"/>
      <c r="CY487" s="341"/>
      <c r="CZ487" s="341"/>
      <c r="DA487" s="341"/>
      <c r="DB487" s="341"/>
      <c r="DC487" s="341"/>
      <c r="DD487" s="341"/>
      <c r="DE487" s="341"/>
      <c r="DF487" s="341"/>
      <c r="DG487" s="341"/>
      <c r="DH487" s="341"/>
      <c r="DI487" s="341"/>
      <c r="DJ487" s="341"/>
      <c r="DK487" s="341"/>
      <c r="DL487" s="341"/>
      <c r="DM487" s="341"/>
      <c r="DN487" s="341"/>
      <c r="DO487" s="341"/>
      <c r="DP487" s="341"/>
      <c r="DQ487" s="341"/>
      <c r="DR487" s="341"/>
      <c r="DS487" s="341"/>
      <c r="DT487" s="341"/>
      <c r="DU487" s="341"/>
      <c r="DV487" s="341"/>
      <c r="DW487" s="341"/>
      <c r="DX487" s="341"/>
      <c r="DY487" s="341"/>
      <c r="DZ487" s="341"/>
      <c r="EA487" s="341"/>
      <c r="EB487" s="341"/>
      <c r="EC487" s="341"/>
      <c r="ED487" s="341"/>
      <c r="EE487" s="341"/>
      <c r="EF487" s="341"/>
      <c r="EG487" s="341"/>
      <c r="EH487" s="341"/>
      <c r="EI487" s="341"/>
      <c r="EJ487" s="341"/>
      <c r="EK487" s="341"/>
      <c r="EL487" s="341"/>
      <c r="EM487" s="341"/>
      <c r="EN487" s="341"/>
      <c r="EO487" s="341"/>
      <c r="EP487" s="341"/>
      <c r="EQ487" s="341"/>
      <c r="ER487" s="341"/>
      <c r="ES487" s="341"/>
      <c r="ET487" s="341"/>
      <c r="EU487" s="341"/>
      <c r="EV487" s="341"/>
      <c r="EW487" s="341"/>
    </row>
    <row r="488" spans="1:153" s="366" customFormat="1" ht="12.75">
      <c r="A488" s="336"/>
      <c r="B488" s="337"/>
      <c r="C488" s="425"/>
      <c r="D488" s="338"/>
      <c r="E488" s="339"/>
      <c r="F488" s="347"/>
      <c r="G488" s="347"/>
      <c r="H488" s="347"/>
      <c r="I488" s="347"/>
      <c r="J488" s="347"/>
      <c r="K488" s="347"/>
      <c r="L488" s="347"/>
      <c r="M488" s="347"/>
      <c r="N488" s="347"/>
      <c r="O488" s="347"/>
      <c r="P488" s="347"/>
      <c r="Q488" s="347"/>
      <c r="R488" s="347"/>
      <c r="S488" s="347"/>
      <c r="T488" s="347"/>
      <c r="U488" s="347"/>
      <c r="V488" s="347"/>
      <c r="W488" s="347"/>
      <c r="X488" s="347"/>
      <c r="Y488" s="347"/>
      <c r="Z488" s="347"/>
      <c r="AA488" s="347"/>
      <c r="AB488" s="347"/>
      <c r="AC488" s="341"/>
      <c r="AD488" s="341"/>
      <c r="AE488" s="341"/>
      <c r="AF488" s="341"/>
      <c r="AG488" s="341"/>
      <c r="AH488" s="341"/>
      <c r="AI488" s="341"/>
      <c r="AJ488" s="341"/>
      <c r="AK488" s="341"/>
      <c r="AL488" s="341"/>
      <c r="AM488" s="341"/>
      <c r="AN488" s="341"/>
      <c r="AO488" s="341"/>
      <c r="AP488" s="341"/>
      <c r="AQ488" s="341"/>
      <c r="AR488" s="341"/>
      <c r="AS488" s="341"/>
      <c r="AT488" s="341"/>
      <c r="AU488" s="341"/>
      <c r="AV488" s="341"/>
      <c r="AW488" s="341"/>
      <c r="AX488" s="341"/>
      <c r="AY488" s="341"/>
      <c r="AZ488" s="341"/>
      <c r="BA488" s="341"/>
      <c r="BB488" s="341"/>
      <c r="BC488" s="341"/>
      <c r="BD488" s="341"/>
      <c r="BE488" s="341"/>
      <c r="BF488" s="341"/>
      <c r="BG488" s="341"/>
      <c r="BH488" s="341"/>
      <c r="BI488" s="341"/>
      <c r="BJ488" s="341"/>
      <c r="BK488" s="341"/>
      <c r="BL488" s="341"/>
      <c r="BM488" s="341"/>
      <c r="BN488" s="341"/>
      <c r="BO488" s="341"/>
      <c r="BP488" s="341"/>
      <c r="BQ488" s="341"/>
      <c r="BR488" s="341"/>
      <c r="BS488" s="341"/>
      <c r="BT488" s="341"/>
      <c r="BU488" s="341"/>
      <c r="BV488" s="341"/>
      <c r="BW488" s="341"/>
      <c r="BX488" s="341"/>
      <c r="BY488" s="341"/>
      <c r="BZ488" s="341"/>
      <c r="CA488" s="341"/>
      <c r="CB488" s="341"/>
      <c r="CC488" s="341"/>
      <c r="CD488" s="341"/>
      <c r="CE488" s="341"/>
      <c r="CF488" s="341"/>
      <c r="CG488" s="341"/>
      <c r="CH488" s="341"/>
      <c r="CI488" s="341"/>
      <c r="CJ488" s="341"/>
      <c r="CK488" s="341"/>
      <c r="CL488" s="341"/>
      <c r="CM488" s="341"/>
      <c r="CN488" s="341"/>
      <c r="CO488" s="341"/>
      <c r="CP488" s="341"/>
      <c r="CQ488" s="341"/>
      <c r="CR488" s="341"/>
      <c r="CS488" s="341"/>
      <c r="CT488" s="341"/>
      <c r="CU488" s="341"/>
      <c r="CV488" s="341"/>
      <c r="CW488" s="341"/>
      <c r="CX488" s="341"/>
      <c r="CY488" s="341"/>
      <c r="CZ488" s="341"/>
      <c r="DA488" s="341"/>
      <c r="DB488" s="341"/>
      <c r="DC488" s="341"/>
      <c r="DD488" s="341"/>
      <c r="DE488" s="341"/>
      <c r="DF488" s="341"/>
      <c r="DG488" s="341"/>
      <c r="DH488" s="341"/>
      <c r="DI488" s="341"/>
      <c r="DJ488" s="341"/>
      <c r="DK488" s="341"/>
      <c r="DL488" s="341"/>
      <c r="DM488" s="341"/>
      <c r="DN488" s="341"/>
      <c r="DO488" s="341"/>
      <c r="DP488" s="341"/>
      <c r="DQ488" s="341"/>
      <c r="DR488" s="341"/>
      <c r="DS488" s="341"/>
      <c r="DT488" s="341"/>
      <c r="DU488" s="341"/>
      <c r="DV488" s="341"/>
      <c r="DW488" s="341"/>
      <c r="DX488" s="341"/>
      <c r="DY488" s="341"/>
      <c r="DZ488" s="341"/>
      <c r="EA488" s="341"/>
      <c r="EB488" s="341"/>
      <c r="EC488" s="341"/>
      <c r="ED488" s="341"/>
      <c r="EE488" s="341"/>
      <c r="EF488" s="341"/>
      <c r="EG488" s="341"/>
      <c r="EH488" s="341"/>
      <c r="EI488" s="341"/>
      <c r="EJ488" s="341"/>
      <c r="EK488" s="341"/>
      <c r="EL488" s="341"/>
      <c r="EM488" s="341"/>
      <c r="EN488" s="341"/>
      <c r="EO488" s="341"/>
      <c r="EP488" s="341"/>
      <c r="EQ488" s="341"/>
      <c r="ER488" s="341"/>
      <c r="ES488" s="341"/>
      <c r="ET488" s="341"/>
      <c r="EU488" s="341"/>
      <c r="EV488" s="341"/>
      <c r="EW488" s="341"/>
    </row>
    <row r="489" spans="1:153" s="366" customFormat="1" ht="12.75">
      <c r="A489" s="336"/>
      <c r="B489" s="337"/>
      <c r="C489" s="425"/>
      <c r="D489" s="338"/>
      <c r="E489" s="339"/>
      <c r="F489" s="347"/>
      <c r="G489" s="347"/>
      <c r="H489" s="347"/>
      <c r="I489" s="347"/>
      <c r="J489" s="347"/>
      <c r="K489" s="347"/>
      <c r="L489" s="347"/>
      <c r="M489" s="347"/>
      <c r="N489" s="347"/>
      <c r="O489" s="347"/>
      <c r="P489" s="347"/>
      <c r="Q489" s="347"/>
      <c r="R489" s="347"/>
      <c r="S489" s="347"/>
      <c r="T489" s="347"/>
      <c r="U489" s="347"/>
      <c r="V489" s="347"/>
      <c r="W489" s="347"/>
      <c r="X489" s="347"/>
      <c r="Y489" s="347"/>
      <c r="Z489" s="347"/>
      <c r="AA489" s="347"/>
      <c r="AB489" s="347"/>
      <c r="AC489" s="341"/>
      <c r="AD489" s="341"/>
      <c r="AE489" s="341"/>
      <c r="AF489" s="341"/>
      <c r="AG489" s="341"/>
      <c r="AH489" s="341"/>
      <c r="AI489" s="341"/>
      <c r="AJ489" s="341"/>
      <c r="AK489" s="341"/>
      <c r="AL489" s="341"/>
      <c r="AM489" s="341"/>
      <c r="AN489" s="341"/>
      <c r="AO489" s="341"/>
      <c r="AP489" s="341"/>
      <c r="AQ489" s="341"/>
      <c r="AR489" s="341"/>
      <c r="AS489" s="341"/>
      <c r="AT489" s="341"/>
      <c r="AU489" s="341"/>
      <c r="AV489" s="341"/>
      <c r="AW489" s="341"/>
      <c r="AX489" s="341"/>
      <c r="AY489" s="341"/>
      <c r="AZ489" s="341"/>
      <c r="BA489" s="341"/>
      <c r="BB489" s="341"/>
      <c r="BC489" s="341"/>
      <c r="BD489" s="341"/>
      <c r="BE489" s="341"/>
      <c r="BF489" s="341"/>
      <c r="BG489" s="341"/>
      <c r="BH489" s="341"/>
      <c r="BI489" s="341"/>
      <c r="BJ489" s="341"/>
      <c r="BK489" s="341"/>
      <c r="BL489" s="341"/>
      <c r="BM489" s="341"/>
      <c r="BN489" s="341"/>
      <c r="BO489" s="341"/>
      <c r="BP489" s="341"/>
      <c r="BQ489" s="341"/>
      <c r="BR489" s="341"/>
      <c r="BS489" s="341"/>
      <c r="BT489" s="341"/>
      <c r="BU489" s="341"/>
      <c r="BV489" s="341"/>
      <c r="BW489" s="341"/>
      <c r="BX489" s="341"/>
      <c r="BY489" s="341"/>
      <c r="BZ489" s="341"/>
      <c r="CA489" s="341"/>
      <c r="CB489" s="341"/>
      <c r="CC489" s="341"/>
      <c r="CD489" s="341"/>
      <c r="CE489" s="341"/>
      <c r="CF489" s="341"/>
      <c r="CG489" s="341"/>
      <c r="CH489" s="341"/>
      <c r="CI489" s="341"/>
      <c r="CJ489" s="341"/>
      <c r="CK489" s="341"/>
      <c r="CL489" s="341"/>
      <c r="CM489" s="341"/>
      <c r="CN489" s="341"/>
      <c r="CO489" s="341"/>
      <c r="CP489" s="341"/>
      <c r="CQ489" s="341"/>
      <c r="CR489" s="341"/>
      <c r="CS489" s="341"/>
      <c r="CT489" s="341"/>
      <c r="CU489" s="341"/>
      <c r="CV489" s="341"/>
      <c r="CW489" s="341"/>
      <c r="CX489" s="341"/>
      <c r="CY489" s="341"/>
      <c r="CZ489" s="341"/>
      <c r="DA489" s="341"/>
      <c r="DB489" s="341"/>
      <c r="DC489" s="341"/>
      <c r="DD489" s="341"/>
      <c r="DE489" s="341"/>
      <c r="DF489" s="341"/>
      <c r="DG489" s="341"/>
      <c r="DH489" s="341"/>
      <c r="DI489" s="341"/>
      <c r="DJ489" s="341"/>
      <c r="DK489" s="341"/>
      <c r="DL489" s="341"/>
      <c r="DM489" s="341"/>
      <c r="DN489" s="341"/>
      <c r="DO489" s="341"/>
      <c r="DP489" s="341"/>
      <c r="DQ489" s="341"/>
      <c r="DR489" s="341"/>
      <c r="DS489" s="341"/>
      <c r="DT489" s="341"/>
      <c r="DU489" s="341"/>
      <c r="DV489" s="341"/>
      <c r="DW489" s="341"/>
      <c r="DX489" s="341"/>
      <c r="DY489" s="341"/>
      <c r="DZ489" s="341"/>
      <c r="EA489" s="341"/>
      <c r="EB489" s="341"/>
      <c r="EC489" s="341"/>
      <c r="ED489" s="341"/>
      <c r="EE489" s="341"/>
      <c r="EF489" s="341"/>
      <c r="EG489" s="341"/>
      <c r="EH489" s="341"/>
      <c r="EI489" s="341"/>
      <c r="EJ489" s="341"/>
      <c r="EK489" s="341"/>
      <c r="EL489" s="341"/>
      <c r="EM489" s="341"/>
      <c r="EN489" s="341"/>
      <c r="EO489" s="341"/>
      <c r="EP489" s="341"/>
      <c r="EQ489" s="341"/>
      <c r="ER489" s="341"/>
      <c r="ES489" s="341"/>
      <c r="ET489" s="341"/>
      <c r="EU489" s="341"/>
      <c r="EV489" s="341"/>
      <c r="EW489" s="341"/>
    </row>
    <row r="490" spans="1:153" s="366" customFormat="1" ht="12.75">
      <c r="A490" s="336"/>
      <c r="B490" s="337"/>
      <c r="C490" s="425"/>
      <c r="D490" s="338"/>
      <c r="E490" s="339"/>
      <c r="F490" s="347"/>
      <c r="G490" s="347"/>
      <c r="H490" s="347"/>
      <c r="I490" s="347"/>
      <c r="J490" s="347"/>
      <c r="K490" s="347"/>
      <c r="L490" s="347"/>
      <c r="M490" s="347"/>
      <c r="N490" s="347"/>
      <c r="O490" s="347"/>
      <c r="P490" s="347"/>
      <c r="Q490" s="347"/>
      <c r="R490" s="347"/>
      <c r="S490" s="347"/>
      <c r="T490" s="347"/>
      <c r="U490" s="347"/>
      <c r="V490" s="347"/>
      <c r="W490" s="347"/>
      <c r="X490" s="347"/>
      <c r="Y490" s="347"/>
      <c r="Z490" s="347"/>
      <c r="AA490" s="347"/>
      <c r="AB490" s="347"/>
      <c r="AC490" s="341"/>
      <c r="AD490" s="341"/>
      <c r="AE490" s="341"/>
      <c r="AF490" s="341"/>
      <c r="AG490" s="341"/>
      <c r="AH490" s="341"/>
      <c r="AI490" s="341"/>
      <c r="AJ490" s="341"/>
      <c r="AK490" s="341"/>
      <c r="AL490" s="341"/>
      <c r="AM490" s="341"/>
      <c r="AN490" s="341"/>
      <c r="AO490" s="341"/>
      <c r="AP490" s="341"/>
      <c r="AQ490" s="341"/>
      <c r="AR490" s="341"/>
      <c r="AS490" s="341"/>
      <c r="AT490" s="341"/>
      <c r="AU490" s="341"/>
      <c r="AV490" s="341"/>
      <c r="AW490" s="341"/>
      <c r="AX490" s="341"/>
      <c r="AY490" s="341"/>
      <c r="AZ490" s="341"/>
      <c r="BA490" s="341"/>
      <c r="BB490" s="341"/>
      <c r="BC490" s="341"/>
      <c r="BD490" s="341"/>
      <c r="BE490" s="341"/>
      <c r="BF490" s="341"/>
      <c r="BG490" s="341"/>
      <c r="BH490" s="341"/>
      <c r="BI490" s="341"/>
      <c r="BJ490" s="341"/>
      <c r="BK490" s="341"/>
      <c r="BL490" s="341"/>
      <c r="BM490" s="341"/>
      <c r="BN490" s="341"/>
      <c r="BO490" s="341"/>
      <c r="BP490" s="341"/>
      <c r="BQ490" s="341"/>
      <c r="BR490" s="341"/>
      <c r="BS490" s="341"/>
      <c r="BT490" s="341"/>
      <c r="BU490" s="341"/>
      <c r="BV490" s="341"/>
      <c r="BW490" s="341"/>
      <c r="BX490" s="341"/>
      <c r="BY490" s="341"/>
      <c r="BZ490" s="341"/>
      <c r="CA490" s="341"/>
      <c r="CB490" s="341"/>
      <c r="CC490" s="341"/>
      <c r="CD490" s="341"/>
      <c r="CE490" s="341"/>
      <c r="CF490" s="341"/>
      <c r="CG490" s="341"/>
      <c r="CH490" s="341"/>
      <c r="CI490" s="341"/>
      <c r="CJ490" s="341"/>
      <c r="CK490" s="341"/>
      <c r="CL490" s="341"/>
      <c r="CM490" s="341"/>
      <c r="CN490" s="341"/>
      <c r="CO490" s="341"/>
      <c r="CP490" s="341"/>
      <c r="CQ490" s="341"/>
      <c r="CR490" s="341"/>
      <c r="CS490" s="341"/>
      <c r="CT490" s="341"/>
      <c r="CU490" s="341"/>
      <c r="CV490" s="341"/>
      <c r="CW490" s="341"/>
      <c r="CX490" s="341"/>
      <c r="CY490" s="341"/>
      <c r="CZ490" s="341"/>
      <c r="DA490" s="341"/>
      <c r="DB490" s="341"/>
      <c r="DC490" s="341"/>
      <c r="DD490" s="341"/>
      <c r="DE490" s="341"/>
      <c r="DF490" s="341"/>
      <c r="DG490" s="341"/>
      <c r="DH490" s="341"/>
      <c r="DI490" s="341"/>
      <c r="DJ490" s="341"/>
      <c r="DK490" s="341"/>
      <c r="DL490" s="341"/>
      <c r="DM490" s="341"/>
      <c r="DN490" s="341"/>
      <c r="DO490" s="341"/>
      <c r="DP490" s="341"/>
      <c r="DQ490" s="341"/>
      <c r="DR490" s="341"/>
      <c r="DS490" s="341"/>
      <c r="DT490" s="341"/>
      <c r="DU490" s="341"/>
      <c r="DV490" s="341"/>
      <c r="DW490" s="341"/>
      <c r="DX490" s="341"/>
      <c r="DY490" s="341"/>
      <c r="DZ490" s="341"/>
      <c r="EA490" s="341"/>
      <c r="EB490" s="341"/>
      <c r="EC490" s="341"/>
      <c r="ED490" s="341"/>
      <c r="EE490" s="341"/>
      <c r="EF490" s="341"/>
      <c r="EG490" s="341"/>
      <c r="EH490" s="341"/>
      <c r="EI490" s="341"/>
      <c r="EJ490" s="341"/>
      <c r="EK490" s="341"/>
      <c r="EL490" s="341"/>
      <c r="EM490" s="341"/>
      <c r="EN490" s="341"/>
      <c r="EO490" s="341"/>
      <c r="EP490" s="341"/>
      <c r="EQ490" s="341"/>
      <c r="ER490" s="341"/>
      <c r="ES490" s="341"/>
      <c r="ET490" s="341"/>
      <c r="EU490" s="341"/>
      <c r="EV490" s="341"/>
      <c r="EW490" s="341"/>
    </row>
    <row r="491" spans="1:153" s="366" customFormat="1" ht="12.75">
      <c r="A491" s="336"/>
      <c r="B491" s="337"/>
      <c r="C491" s="425"/>
      <c r="D491" s="338"/>
      <c r="E491" s="339"/>
      <c r="F491" s="347"/>
      <c r="G491" s="347"/>
      <c r="H491" s="347"/>
      <c r="I491" s="347"/>
      <c r="J491" s="347"/>
      <c r="K491" s="347"/>
      <c r="L491" s="347"/>
      <c r="M491" s="347"/>
      <c r="N491" s="347"/>
      <c r="O491" s="347"/>
      <c r="P491" s="347"/>
      <c r="Q491" s="347"/>
      <c r="R491" s="347"/>
      <c r="S491" s="347"/>
      <c r="T491" s="347"/>
      <c r="U491" s="347"/>
      <c r="V491" s="347"/>
      <c r="W491" s="347"/>
      <c r="X491" s="347"/>
      <c r="Y491" s="347"/>
      <c r="Z491" s="347"/>
      <c r="AA491" s="347"/>
      <c r="AB491" s="347"/>
      <c r="AC491" s="341"/>
      <c r="AD491" s="341"/>
      <c r="AE491" s="341"/>
      <c r="AF491" s="341"/>
      <c r="AG491" s="341"/>
      <c r="AH491" s="341"/>
      <c r="AI491" s="341"/>
      <c r="AJ491" s="341"/>
      <c r="AK491" s="341"/>
      <c r="AL491" s="341"/>
      <c r="AM491" s="341"/>
      <c r="AN491" s="341"/>
      <c r="AO491" s="341"/>
      <c r="AP491" s="341"/>
      <c r="AQ491" s="341"/>
      <c r="AR491" s="341"/>
      <c r="AS491" s="341"/>
      <c r="AT491" s="341"/>
      <c r="AU491" s="341"/>
      <c r="AV491" s="341"/>
      <c r="AW491" s="341"/>
      <c r="AX491" s="341"/>
      <c r="AY491" s="341"/>
      <c r="AZ491" s="341"/>
      <c r="BA491" s="341"/>
      <c r="BB491" s="341"/>
      <c r="BC491" s="341"/>
      <c r="BD491" s="341"/>
      <c r="BE491" s="341"/>
      <c r="BF491" s="341"/>
      <c r="BG491" s="341"/>
      <c r="BH491" s="341"/>
      <c r="BI491" s="341"/>
      <c r="BJ491" s="341"/>
      <c r="BK491" s="341"/>
      <c r="BL491" s="341"/>
      <c r="BM491" s="341"/>
      <c r="BN491" s="341"/>
      <c r="BO491" s="341"/>
      <c r="BP491" s="341"/>
      <c r="BQ491" s="341"/>
      <c r="BR491" s="341"/>
      <c r="BS491" s="341"/>
      <c r="BT491" s="341"/>
      <c r="BU491" s="341"/>
      <c r="BV491" s="341"/>
      <c r="BW491" s="341"/>
      <c r="BX491" s="341"/>
      <c r="BY491" s="341"/>
      <c r="BZ491" s="341"/>
      <c r="CA491" s="341"/>
      <c r="CB491" s="341"/>
      <c r="CC491" s="341"/>
      <c r="CD491" s="341"/>
      <c r="CE491" s="341"/>
      <c r="CF491" s="341"/>
      <c r="CG491" s="341"/>
      <c r="CH491" s="341"/>
      <c r="CI491" s="341"/>
      <c r="CJ491" s="341"/>
      <c r="CK491" s="341"/>
      <c r="CL491" s="341"/>
      <c r="CM491" s="341"/>
      <c r="CN491" s="341"/>
      <c r="CO491" s="341"/>
      <c r="CP491" s="341"/>
      <c r="CQ491" s="341"/>
      <c r="CR491" s="341"/>
      <c r="CS491" s="341"/>
      <c r="CT491" s="341"/>
      <c r="CU491" s="341"/>
      <c r="CV491" s="341"/>
      <c r="CW491" s="341"/>
      <c r="CX491" s="341"/>
      <c r="CY491" s="341"/>
      <c r="CZ491" s="341"/>
      <c r="DA491" s="341"/>
      <c r="DB491" s="341"/>
      <c r="DC491" s="341"/>
      <c r="DD491" s="341"/>
      <c r="DE491" s="341"/>
      <c r="DF491" s="341"/>
      <c r="DG491" s="341"/>
      <c r="DH491" s="341"/>
      <c r="DI491" s="341"/>
      <c r="DJ491" s="341"/>
      <c r="DK491" s="341"/>
      <c r="DL491" s="341"/>
      <c r="DM491" s="341"/>
      <c r="DN491" s="341"/>
      <c r="DO491" s="341"/>
      <c r="DP491" s="341"/>
      <c r="DQ491" s="341"/>
      <c r="DR491" s="341"/>
      <c r="DS491" s="341"/>
      <c r="DT491" s="341"/>
      <c r="DU491" s="341"/>
      <c r="DV491" s="341"/>
      <c r="DW491" s="341"/>
      <c r="DX491" s="341"/>
      <c r="DY491" s="341"/>
      <c r="DZ491" s="341"/>
      <c r="EA491" s="341"/>
      <c r="EB491" s="341"/>
      <c r="EC491" s="341"/>
      <c r="ED491" s="341"/>
      <c r="EE491" s="341"/>
      <c r="EF491" s="341"/>
      <c r="EG491" s="341"/>
      <c r="EH491" s="341"/>
      <c r="EI491" s="341"/>
      <c r="EJ491" s="341"/>
      <c r="EK491" s="341"/>
      <c r="EL491" s="341"/>
      <c r="EM491" s="341"/>
      <c r="EN491" s="341"/>
      <c r="EO491" s="341"/>
      <c r="EP491" s="341"/>
      <c r="EQ491" s="341"/>
      <c r="ER491" s="341"/>
      <c r="ES491" s="341"/>
      <c r="ET491" s="341"/>
      <c r="EU491" s="341"/>
      <c r="EV491" s="341"/>
      <c r="EW491" s="341"/>
    </row>
    <row r="492" spans="1:153" s="366" customFormat="1" ht="12.75">
      <c r="A492" s="336"/>
      <c r="B492" s="337"/>
      <c r="C492" s="425"/>
      <c r="D492" s="338"/>
      <c r="E492" s="339"/>
      <c r="F492" s="347"/>
      <c r="G492" s="347"/>
      <c r="H492" s="347"/>
      <c r="I492" s="347"/>
      <c r="J492" s="347"/>
      <c r="K492" s="347"/>
      <c r="L492" s="347"/>
      <c r="M492" s="347"/>
      <c r="N492" s="347"/>
      <c r="O492" s="347"/>
      <c r="P492" s="347"/>
      <c r="Q492" s="347"/>
      <c r="R492" s="347"/>
      <c r="S492" s="347"/>
      <c r="T492" s="347"/>
      <c r="U492" s="347"/>
      <c r="V492" s="347"/>
      <c r="W492" s="347"/>
      <c r="X492" s="347"/>
      <c r="Y492" s="347"/>
      <c r="Z492" s="347"/>
      <c r="AA492" s="347"/>
      <c r="AB492" s="347"/>
      <c r="AC492" s="341"/>
      <c r="AD492" s="341"/>
      <c r="AE492" s="341"/>
      <c r="AF492" s="341"/>
      <c r="AG492" s="341"/>
      <c r="AH492" s="341"/>
      <c r="AI492" s="341"/>
      <c r="AJ492" s="341"/>
      <c r="AK492" s="341"/>
      <c r="AL492" s="341"/>
      <c r="AM492" s="341"/>
      <c r="AN492" s="341"/>
      <c r="AO492" s="341"/>
      <c r="AP492" s="341"/>
      <c r="AQ492" s="341"/>
      <c r="AR492" s="341"/>
      <c r="AS492" s="341"/>
      <c r="AT492" s="341"/>
      <c r="AU492" s="341"/>
      <c r="AV492" s="341"/>
      <c r="AW492" s="341"/>
      <c r="AX492" s="341"/>
      <c r="AY492" s="341"/>
      <c r="AZ492" s="341"/>
      <c r="BA492" s="341"/>
      <c r="BB492" s="341"/>
      <c r="BC492" s="341"/>
      <c r="BD492" s="341"/>
      <c r="BE492" s="341"/>
      <c r="BF492" s="341"/>
      <c r="BG492" s="341"/>
      <c r="BH492" s="341"/>
      <c r="BI492" s="341"/>
      <c r="BJ492" s="341"/>
      <c r="BK492" s="341"/>
      <c r="BL492" s="341"/>
      <c r="BM492" s="341"/>
      <c r="BN492" s="341"/>
      <c r="BO492" s="341"/>
      <c r="BP492" s="341"/>
      <c r="BQ492" s="341"/>
      <c r="BR492" s="341"/>
      <c r="BS492" s="341"/>
      <c r="BT492" s="341"/>
      <c r="BU492" s="341"/>
      <c r="BV492" s="341"/>
      <c r="BW492" s="341"/>
      <c r="BX492" s="341"/>
      <c r="BY492" s="341"/>
      <c r="BZ492" s="341"/>
      <c r="CA492" s="341"/>
      <c r="CB492" s="341"/>
      <c r="CC492" s="341"/>
      <c r="CD492" s="341"/>
      <c r="CE492" s="341"/>
      <c r="CF492" s="341"/>
      <c r="CG492" s="341"/>
      <c r="CH492" s="341"/>
      <c r="CI492" s="341"/>
      <c r="CJ492" s="341"/>
      <c r="CK492" s="341"/>
      <c r="CL492" s="341"/>
      <c r="CM492" s="341"/>
      <c r="CN492" s="341"/>
      <c r="CO492" s="341"/>
      <c r="CP492" s="341"/>
      <c r="CQ492" s="341"/>
      <c r="CR492" s="341"/>
      <c r="CS492" s="341"/>
      <c r="CT492" s="341"/>
      <c r="CU492" s="341"/>
      <c r="CV492" s="341"/>
      <c r="CW492" s="341"/>
      <c r="CX492" s="341"/>
      <c r="CY492" s="341"/>
      <c r="CZ492" s="341"/>
      <c r="DA492" s="341"/>
      <c r="DB492" s="341"/>
      <c r="DC492" s="341"/>
      <c r="DD492" s="341"/>
      <c r="DE492" s="341"/>
      <c r="DF492" s="341"/>
      <c r="DG492" s="341"/>
      <c r="DH492" s="341"/>
      <c r="DI492" s="341"/>
      <c r="DJ492" s="341"/>
      <c r="DK492" s="341"/>
      <c r="DL492" s="341"/>
      <c r="DM492" s="341"/>
      <c r="DN492" s="341"/>
      <c r="DO492" s="341"/>
      <c r="DP492" s="341"/>
      <c r="DQ492" s="341"/>
      <c r="DR492" s="341"/>
      <c r="DS492" s="341"/>
      <c r="DT492" s="341"/>
      <c r="DU492" s="341"/>
      <c r="DV492" s="341"/>
      <c r="DW492" s="341"/>
      <c r="DX492" s="341"/>
      <c r="DY492" s="341"/>
      <c r="DZ492" s="341"/>
      <c r="EA492" s="341"/>
      <c r="EB492" s="341"/>
      <c r="EC492" s="341"/>
      <c r="ED492" s="341"/>
      <c r="EE492" s="341"/>
      <c r="EF492" s="341"/>
      <c r="EG492" s="341"/>
      <c r="EH492" s="341"/>
      <c r="EI492" s="341"/>
      <c r="EJ492" s="341"/>
      <c r="EK492" s="341"/>
      <c r="EL492" s="341"/>
      <c r="EM492" s="341"/>
      <c r="EN492" s="341"/>
      <c r="EO492" s="341"/>
      <c r="EP492" s="341"/>
      <c r="EQ492" s="341"/>
      <c r="ER492" s="341"/>
      <c r="ES492" s="341"/>
      <c r="ET492" s="341"/>
      <c r="EU492" s="341"/>
      <c r="EV492" s="341"/>
      <c r="EW492" s="341"/>
    </row>
    <row r="493" spans="1:153" s="366" customFormat="1" ht="12.75">
      <c r="A493" s="336"/>
      <c r="B493" s="337"/>
      <c r="C493" s="425"/>
      <c r="D493" s="338"/>
      <c r="E493" s="339"/>
      <c r="F493" s="347"/>
      <c r="G493" s="347"/>
      <c r="H493" s="347"/>
      <c r="I493" s="347"/>
      <c r="J493" s="347"/>
      <c r="K493" s="347"/>
      <c r="L493" s="347"/>
      <c r="M493" s="347"/>
      <c r="N493" s="347"/>
      <c r="O493" s="347"/>
      <c r="P493" s="347"/>
      <c r="Q493" s="347"/>
      <c r="R493" s="347"/>
      <c r="S493" s="347"/>
      <c r="T493" s="347"/>
      <c r="U493" s="347"/>
      <c r="V493" s="347"/>
      <c r="W493" s="347"/>
      <c r="X493" s="347"/>
      <c r="Y493" s="347"/>
      <c r="Z493" s="347"/>
      <c r="AA493" s="347"/>
      <c r="AB493" s="347"/>
      <c r="AC493" s="341"/>
      <c r="AD493" s="341"/>
      <c r="AE493" s="341"/>
      <c r="AF493" s="341"/>
      <c r="AG493" s="341"/>
      <c r="AH493" s="341"/>
      <c r="AI493" s="341"/>
      <c r="AJ493" s="341"/>
      <c r="AK493" s="341"/>
      <c r="AL493" s="341"/>
      <c r="AM493" s="341"/>
      <c r="AN493" s="341"/>
      <c r="AO493" s="341"/>
      <c r="AP493" s="341"/>
      <c r="AQ493" s="341"/>
      <c r="AR493" s="341"/>
      <c r="AS493" s="341"/>
      <c r="AT493" s="341"/>
      <c r="AU493" s="341"/>
      <c r="AV493" s="341"/>
      <c r="AW493" s="341"/>
      <c r="AX493" s="341"/>
      <c r="AY493" s="341"/>
      <c r="AZ493" s="341"/>
      <c r="BA493" s="341"/>
      <c r="BB493" s="341"/>
      <c r="BC493" s="341"/>
      <c r="BD493" s="341"/>
      <c r="BE493" s="341"/>
      <c r="BF493" s="341"/>
      <c r="BG493" s="341"/>
      <c r="BH493" s="341"/>
      <c r="BI493" s="341"/>
      <c r="BJ493" s="341"/>
      <c r="BK493" s="341"/>
      <c r="BL493" s="341"/>
      <c r="BM493" s="341"/>
      <c r="BN493" s="341"/>
      <c r="BO493" s="341"/>
      <c r="BP493" s="341"/>
      <c r="BQ493" s="341"/>
      <c r="BR493" s="341"/>
      <c r="BS493" s="341"/>
      <c r="BT493" s="341"/>
      <c r="BU493" s="341"/>
      <c r="BV493" s="341"/>
      <c r="BW493" s="341"/>
      <c r="BX493" s="341"/>
      <c r="BY493" s="341"/>
      <c r="BZ493" s="341"/>
      <c r="CA493" s="341"/>
      <c r="CB493" s="341"/>
      <c r="CC493" s="341"/>
      <c r="CD493" s="341"/>
      <c r="CE493" s="341"/>
      <c r="CF493" s="341"/>
      <c r="CG493" s="341"/>
      <c r="CH493" s="341"/>
      <c r="CI493" s="341"/>
      <c r="CJ493" s="341"/>
      <c r="CK493" s="341"/>
      <c r="CL493" s="341"/>
      <c r="CM493" s="341"/>
      <c r="CN493" s="341"/>
      <c r="CO493" s="341"/>
      <c r="CP493" s="341"/>
      <c r="CQ493" s="341"/>
      <c r="CR493" s="341"/>
      <c r="CS493" s="341"/>
      <c r="CT493" s="341"/>
      <c r="CU493" s="341"/>
      <c r="CV493" s="341"/>
      <c r="CW493" s="341"/>
      <c r="CX493" s="341"/>
      <c r="CY493" s="341"/>
      <c r="CZ493" s="341"/>
      <c r="DA493" s="341"/>
      <c r="DB493" s="341"/>
      <c r="DC493" s="341"/>
      <c r="DD493" s="341"/>
      <c r="DE493" s="341"/>
      <c r="DF493" s="341"/>
      <c r="DG493" s="341"/>
      <c r="DH493" s="341"/>
      <c r="DI493" s="341"/>
      <c r="DJ493" s="341"/>
      <c r="DK493" s="341"/>
      <c r="DL493" s="341"/>
      <c r="DM493" s="341"/>
      <c r="DN493" s="341"/>
      <c r="DO493" s="341"/>
      <c r="DP493" s="341"/>
      <c r="DQ493" s="341"/>
      <c r="DR493" s="341"/>
      <c r="DS493" s="341"/>
      <c r="DT493" s="341"/>
      <c r="DU493" s="341"/>
      <c r="DV493" s="341"/>
      <c r="DW493" s="341"/>
      <c r="DX493" s="341"/>
      <c r="DY493" s="341"/>
      <c r="DZ493" s="341"/>
      <c r="EA493" s="341"/>
      <c r="EB493" s="341"/>
      <c r="EC493" s="341"/>
      <c r="ED493" s="341"/>
      <c r="EE493" s="341"/>
      <c r="EF493" s="341"/>
      <c r="EG493" s="341"/>
      <c r="EH493" s="341"/>
      <c r="EI493" s="341"/>
      <c r="EJ493" s="341"/>
      <c r="EK493" s="341"/>
      <c r="EL493" s="341"/>
      <c r="EM493" s="341"/>
      <c r="EN493" s="341"/>
      <c r="EO493" s="341"/>
      <c r="EP493" s="341"/>
      <c r="EQ493" s="341"/>
      <c r="ER493" s="341"/>
      <c r="ES493" s="341"/>
      <c r="ET493" s="341"/>
      <c r="EU493" s="341"/>
      <c r="EV493" s="341"/>
      <c r="EW493" s="341"/>
    </row>
    <row r="494" spans="1:153" s="366" customFormat="1" ht="12.75">
      <c r="A494" s="336"/>
      <c r="B494" s="337"/>
      <c r="C494" s="425"/>
      <c r="D494" s="338"/>
      <c r="E494" s="339"/>
      <c r="F494" s="347"/>
      <c r="G494" s="347"/>
      <c r="H494" s="347"/>
      <c r="I494" s="347"/>
      <c r="J494" s="347"/>
      <c r="K494" s="347"/>
      <c r="L494" s="347"/>
      <c r="M494" s="347"/>
      <c r="N494" s="347"/>
      <c r="O494" s="347"/>
      <c r="P494" s="347"/>
      <c r="Q494" s="347"/>
      <c r="R494" s="347"/>
      <c r="S494" s="347"/>
      <c r="T494" s="347"/>
      <c r="U494" s="347"/>
      <c r="V494" s="347"/>
      <c r="W494" s="347"/>
      <c r="X494" s="347"/>
      <c r="Y494" s="347"/>
      <c r="Z494" s="347"/>
      <c r="AA494" s="347"/>
      <c r="AB494" s="347"/>
      <c r="AC494" s="341"/>
      <c r="AD494" s="341"/>
      <c r="AE494" s="341"/>
      <c r="AF494" s="341"/>
      <c r="AG494" s="341"/>
      <c r="AH494" s="341"/>
      <c r="AI494" s="341"/>
      <c r="AJ494" s="341"/>
      <c r="AK494" s="341"/>
      <c r="AL494" s="341"/>
      <c r="AM494" s="341"/>
      <c r="AN494" s="341"/>
      <c r="AO494" s="341"/>
      <c r="AP494" s="341"/>
      <c r="AQ494" s="341"/>
      <c r="AR494" s="341"/>
      <c r="AS494" s="341"/>
      <c r="AT494" s="341"/>
      <c r="AU494" s="341"/>
      <c r="AV494" s="341"/>
      <c r="AW494" s="341"/>
      <c r="AX494" s="341"/>
      <c r="AY494" s="341"/>
      <c r="AZ494" s="341"/>
      <c r="BA494" s="341"/>
      <c r="BB494" s="341"/>
      <c r="BC494" s="341"/>
      <c r="BD494" s="341"/>
      <c r="BE494" s="341"/>
      <c r="BF494" s="341"/>
      <c r="BG494" s="341"/>
      <c r="BH494" s="341"/>
      <c r="BI494" s="341"/>
      <c r="BJ494" s="341"/>
      <c r="BK494" s="341"/>
      <c r="BL494" s="341"/>
      <c r="BM494" s="341"/>
      <c r="BN494" s="341"/>
      <c r="BO494" s="341"/>
      <c r="BP494" s="341"/>
      <c r="BQ494" s="341"/>
      <c r="BR494" s="341"/>
      <c r="BS494" s="341"/>
      <c r="BT494" s="341"/>
      <c r="BU494" s="341"/>
      <c r="BV494" s="341"/>
      <c r="BW494" s="341"/>
      <c r="BX494" s="341"/>
      <c r="BY494" s="341"/>
      <c r="BZ494" s="341"/>
      <c r="CA494" s="341"/>
      <c r="CB494" s="341"/>
      <c r="CC494" s="341"/>
      <c r="CD494" s="341"/>
      <c r="CE494" s="341"/>
      <c r="CF494" s="341"/>
      <c r="CG494" s="341"/>
      <c r="CH494" s="341"/>
      <c r="CI494" s="341"/>
      <c r="CJ494" s="341"/>
      <c r="CK494" s="341"/>
      <c r="CL494" s="341"/>
      <c r="CM494" s="341"/>
      <c r="CN494" s="341"/>
      <c r="CO494" s="341"/>
      <c r="CP494" s="341"/>
      <c r="CQ494" s="341"/>
      <c r="CR494" s="341"/>
      <c r="CS494" s="341"/>
      <c r="CT494" s="341"/>
      <c r="CU494" s="341"/>
      <c r="CV494" s="341"/>
      <c r="CW494" s="341"/>
      <c r="CX494" s="341"/>
      <c r="CY494" s="341"/>
      <c r="CZ494" s="341"/>
      <c r="DA494" s="341"/>
      <c r="DB494" s="341"/>
      <c r="DC494" s="341"/>
      <c r="DD494" s="341"/>
      <c r="DE494" s="341"/>
      <c r="DF494" s="341"/>
      <c r="DG494" s="341"/>
      <c r="DH494" s="341"/>
      <c r="DI494" s="341"/>
      <c r="DJ494" s="341"/>
      <c r="DK494" s="341"/>
      <c r="DL494" s="341"/>
      <c r="DM494" s="341"/>
      <c r="DN494" s="341"/>
      <c r="DO494" s="341"/>
      <c r="DP494" s="341"/>
      <c r="DQ494" s="341"/>
      <c r="DR494" s="341"/>
      <c r="DS494" s="341"/>
      <c r="DT494" s="341"/>
      <c r="DU494" s="341"/>
      <c r="DV494" s="341"/>
      <c r="DW494" s="341"/>
      <c r="DX494" s="341"/>
      <c r="DY494" s="341"/>
      <c r="DZ494" s="341"/>
      <c r="EA494" s="341"/>
      <c r="EB494" s="341"/>
      <c r="EC494" s="341"/>
      <c r="ED494" s="341"/>
      <c r="EE494" s="341"/>
      <c r="EF494" s="341"/>
      <c r="EG494" s="341"/>
      <c r="EH494" s="341"/>
      <c r="EI494" s="341"/>
      <c r="EJ494" s="341"/>
      <c r="EK494" s="341"/>
      <c r="EL494" s="341"/>
      <c r="EM494" s="341"/>
      <c r="EN494" s="341"/>
      <c r="EO494" s="341"/>
      <c r="EP494" s="341"/>
      <c r="EQ494" s="341"/>
      <c r="ER494" s="341"/>
      <c r="ES494" s="341"/>
      <c r="ET494" s="341"/>
      <c r="EU494" s="341"/>
      <c r="EV494" s="341"/>
      <c r="EW494" s="341"/>
    </row>
    <row r="495" spans="1:153" s="366" customFormat="1" ht="12.75">
      <c r="A495" s="336"/>
      <c r="B495" s="337"/>
      <c r="C495" s="425"/>
      <c r="D495" s="338"/>
      <c r="E495" s="339"/>
      <c r="F495" s="347"/>
      <c r="G495" s="347"/>
      <c r="H495" s="347"/>
      <c r="I495" s="347"/>
      <c r="J495" s="347"/>
      <c r="K495" s="347"/>
      <c r="L495" s="347"/>
      <c r="M495" s="347"/>
      <c r="N495" s="347"/>
      <c r="O495" s="347"/>
      <c r="P495" s="347"/>
      <c r="Q495" s="347"/>
      <c r="R495" s="347"/>
      <c r="S495" s="347"/>
      <c r="T495" s="347"/>
      <c r="U495" s="347"/>
      <c r="V495" s="347"/>
      <c r="W495" s="347"/>
      <c r="X495" s="347"/>
      <c r="Y495" s="347"/>
      <c r="Z495" s="347"/>
      <c r="AA495" s="347"/>
      <c r="AB495" s="347"/>
      <c r="AC495" s="341"/>
      <c r="AD495" s="341"/>
      <c r="AE495" s="341"/>
      <c r="AF495" s="341"/>
      <c r="AG495" s="341"/>
      <c r="AH495" s="341"/>
      <c r="AI495" s="341"/>
      <c r="AJ495" s="341"/>
      <c r="AK495" s="341"/>
      <c r="AL495" s="341"/>
      <c r="AM495" s="341"/>
      <c r="AN495" s="341"/>
      <c r="AO495" s="341"/>
      <c r="AP495" s="341"/>
      <c r="AQ495" s="341"/>
      <c r="AR495" s="341"/>
      <c r="AS495" s="341"/>
      <c r="AT495" s="341"/>
      <c r="AU495" s="341"/>
      <c r="AV495" s="341"/>
      <c r="AW495" s="341"/>
      <c r="AX495" s="341"/>
      <c r="AY495" s="341"/>
      <c r="AZ495" s="341"/>
      <c r="BA495" s="341"/>
      <c r="BB495" s="341"/>
      <c r="BC495" s="341"/>
      <c r="BD495" s="341"/>
      <c r="BE495" s="341"/>
      <c r="BF495" s="341"/>
      <c r="BG495" s="341"/>
      <c r="BH495" s="341"/>
      <c r="BI495" s="341"/>
      <c r="BJ495" s="341"/>
      <c r="BK495" s="341"/>
      <c r="BL495" s="341"/>
      <c r="BM495" s="341"/>
      <c r="BN495" s="341"/>
      <c r="BO495" s="341"/>
      <c r="BP495" s="341"/>
      <c r="BQ495" s="341"/>
      <c r="BR495" s="341"/>
      <c r="BS495" s="341"/>
      <c r="BT495" s="341"/>
      <c r="BU495" s="341"/>
      <c r="BV495" s="341"/>
      <c r="BW495" s="341"/>
      <c r="BX495" s="341"/>
      <c r="BY495" s="341"/>
      <c r="BZ495" s="341"/>
      <c r="CA495" s="341"/>
      <c r="CB495" s="341"/>
      <c r="CC495" s="341"/>
      <c r="CD495" s="341"/>
      <c r="CE495" s="341"/>
      <c r="CF495" s="341"/>
      <c r="CG495" s="341"/>
      <c r="CH495" s="341"/>
      <c r="CI495" s="341"/>
      <c r="CJ495" s="341"/>
      <c r="CK495" s="341"/>
      <c r="CL495" s="341"/>
      <c r="CM495" s="341"/>
      <c r="CN495" s="341"/>
      <c r="CO495" s="341"/>
      <c r="CP495" s="341"/>
      <c r="CQ495" s="341"/>
      <c r="CR495" s="341"/>
      <c r="CS495" s="341"/>
      <c r="CT495" s="341"/>
      <c r="CU495" s="341"/>
      <c r="CV495" s="341"/>
      <c r="CW495" s="341"/>
      <c r="CX495" s="341"/>
      <c r="CY495" s="341"/>
      <c r="CZ495" s="341"/>
      <c r="DA495" s="341"/>
      <c r="DB495" s="341"/>
      <c r="DC495" s="341"/>
      <c r="DD495" s="341"/>
      <c r="DE495" s="341"/>
      <c r="DF495" s="341"/>
      <c r="DG495" s="341"/>
      <c r="DH495" s="341"/>
      <c r="DI495" s="341"/>
      <c r="DJ495" s="341"/>
      <c r="DK495" s="341"/>
      <c r="DL495" s="341"/>
      <c r="DM495" s="341"/>
      <c r="DN495" s="341"/>
      <c r="DO495" s="341"/>
      <c r="DP495" s="341"/>
      <c r="DQ495" s="341"/>
      <c r="DR495" s="341"/>
      <c r="DS495" s="341"/>
      <c r="DT495" s="341"/>
      <c r="DU495" s="341"/>
      <c r="DV495" s="341"/>
      <c r="DW495" s="341"/>
      <c r="DX495" s="341"/>
      <c r="DY495" s="341"/>
      <c r="DZ495" s="341"/>
      <c r="EA495" s="341"/>
      <c r="EB495" s="341"/>
      <c r="EC495" s="341"/>
      <c r="ED495" s="341"/>
      <c r="EE495" s="341"/>
      <c r="EF495" s="341"/>
      <c r="EG495" s="341"/>
      <c r="EH495" s="341"/>
      <c r="EI495" s="341"/>
      <c r="EJ495" s="341"/>
      <c r="EK495" s="341"/>
      <c r="EL495" s="341"/>
      <c r="EM495" s="341"/>
      <c r="EN495" s="341"/>
      <c r="EO495" s="341"/>
      <c r="EP495" s="341"/>
      <c r="EQ495" s="341"/>
      <c r="ER495" s="341"/>
      <c r="ES495" s="341"/>
      <c r="ET495" s="341"/>
      <c r="EU495" s="341"/>
      <c r="EV495" s="341"/>
      <c r="EW495" s="341"/>
    </row>
    <row r="496" spans="1:153" s="366" customFormat="1" ht="12.75">
      <c r="A496" s="336"/>
      <c r="B496" s="337"/>
      <c r="C496" s="425"/>
      <c r="D496" s="338"/>
      <c r="E496" s="339"/>
      <c r="F496" s="347"/>
      <c r="G496" s="347"/>
      <c r="H496" s="347"/>
      <c r="I496" s="347"/>
      <c r="J496" s="347"/>
      <c r="K496" s="347"/>
      <c r="L496" s="347"/>
      <c r="M496" s="347"/>
      <c r="N496" s="347"/>
      <c r="O496" s="347"/>
      <c r="P496" s="347"/>
      <c r="Q496" s="347"/>
      <c r="R496" s="347"/>
      <c r="S496" s="347"/>
      <c r="T496" s="347"/>
      <c r="U496" s="347"/>
      <c r="V496" s="347"/>
      <c r="W496" s="347"/>
      <c r="X496" s="347"/>
      <c r="Y496" s="347"/>
      <c r="Z496" s="347"/>
      <c r="AA496" s="347"/>
      <c r="AB496" s="347"/>
      <c r="AC496" s="341"/>
      <c r="AD496" s="341"/>
      <c r="AE496" s="341"/>
      <c r="AF496" s="341"/>
      <c r="AG496" s="341"/>
      <c r="AH496" s="341"/>
      <c r="AI496" s="341"/>
      <c r="AJ496" s="341"/>
      <c r="AK496" s="341"/>
      <c r="AL496" s="341"/>
      <c r="AM496" s="341"/>
      <c r="AN496" s="341"/>
      <c r="AO496" s="341"/>
      <c r="AP496" s="341"/>
      <c r="AQ496" s="341"/>
      <c r="AR496" s="341"/>
      <c r="AS496" s="341"/>
      <c r="AT496" s="341"/>
      <c r="AU496" s="341"/>
      <c r="AV496" s="341"/>
      <c r="AW496" s="341"/>
      <c r="AX496" s="341"/>
      <c r="AY496" s="341"/>
      <c r="AZ496" s="341"/>
      <c r="BA496" s="341"/>
      <c r="BB496" s="341"/>
      <c r="BC496" s="341"/>
      <c r="BD496" s="341"/>
      <c r="BE496" s="341"/>
      <c r="BF496" s="341"/>
      <c r="BG496" s="341"/>
      <c r="BH496" s="341"/>
      <c r="BI496" s="341"/>
      <c r="BJ496" s="341"/>
      <c r="BK496" s="341"/>
      <c r="BL496" s="341"/>
      <c r="BM496" s="341"/>
      <c r="BN496" s="341"/>
      <c r="BO496" s="341"/>
      <c r="BP496" s="341"/>
      <c r="BQ496" s="341"/>
      <c r="BR496" s="341"/>
      <c r="BS496" s="341"/>
      <c r="BT496" s="341"/>
      <c r="BU496" s="341"/>
      <c r="BV496" s="341"/>
      <c r="BW496" s="341"/>
      <c r="BX496" s="341"/>
      <c r="BY496" s="341"/>
      <c r="BZ496" s="341"/>
      <c r="CA496" s="341"/>
      <c r="CB496" s="341"/>
      <c r="CC496" s="341"/>
      <c r="CD496" s="341"/>
      <c r="CE496" s="341"/>
      <c r="CF496" s="341"/>
      <c r="CG496" s="341"/>
      <c r="CH496" s="341"/>
      <c r="CI496" s="341"/>
      <c r="CJ496" s="341"/>
      <c r="CK496" s="341"/>
      <c r="CL496" s="341"/>
      <c r="CM496" s="341"/>
      <c r="CN496" s="341"/>
      <c r="CO496" s="341"/>
      <c r="CP496" s="341"/>
      <c r="CQ496" s="341"/>
      <c r="CR496" s="341"/>
      <c r="CS496" s="341"/>
      <c r="CT496" s="341"/>
      <c r="CU496" s="341"/>
      <c r="CV496" s="341"/>
      <c r="CW496" s="341"/>
      <c r="CX496" s="341"/>
      <c r="CY496" s="341"/>
      <c r="CZ496" s="341"/>
      <c r="DA496" s="341"/>
      <c r="DB496" s="341"/>
      <c r="DC496" s="341"/>
      <c r="DD496" s="341"/>
      <c r="DE496" s="341"/>
      <c r="DF496" s="341"/>
      <c r="DG496" s="341"/>
      <c r="DH496" s="341"/>
      <c r="DI496" s="341"/>
      <c r="DJ496" s="341"/>
      <c r="DK496" s="341"/>
      <c r="DL496" s="341"/>
      <c r="DM496" s="341"/>
      <c r="DN496" s="341"/>
      <c r="DO496" s="341"/>
      <c r="DP496" s="341"/>
      <c r="DQ496" s="341"/>
      <c r="DR496" s="341"/>
      <c r="DS496" s="341"/>
      <c r="DT496" s="341"/>
      <c r="DU496" s="341"/>
      <c r="DV496" s="341"/>
      <c r="DW496" s="341"/>
      <c r="DX496" s="341"/>
      <c r="DY496" s="341"/>
      <c r="DZ496" s="341"/>
      <c r="EA496" s="341"/>
      <c r="EB496" s="341"/>
      <c r="EC496" s="341"/>
      <c r="ED496" s="341"/>
      <c r="EE496" s="341"/>
      <c r="EF496" s="341"/>
      <c r="EG496" s="341"/>
      <c r="EH496" s="341"/>
      <c r="EI496" s="341"/>
      <c r="EJ496" s="341"/>
      <c r="EK496" s="341"/>
      <c r="EL496" s="341"/>
      <c r="EM496" s="341"/>
      <c r="EN496" s="341"/>
      <c r="EO496" s="341"/>
      <c r="EP496" s="341"/>
      <c r="EQ496" s="341"/>
      <c r="ER496" s="341"/>
      <c r="ES496" s="341"/>
      <c r="ET496" s="341"/>
      <c r="EU496" s="341"/>
      <c r="EV496" s="341"/>
      <c r="EW496" s="341"/>
    </row>
    <row r="497" spans="1:153" s="366" customFormat="1" ht="12.75">
      <c r="A497" s="336"/>
      <c r="B497" s="337"/>
      <c r="C497" s="425"/>
      <c r="D497" s="338"/>
      <c r="E497" s="339"/>
      <c r="F497" s="347"/>
      <c r="G497" s="347"/>
      <c r="H497" s="347"/>
      <c r="I497" s="347"/>
      <c r="J497" s="347"/>
      <c r="K497" s="347"/>
      <c r="L497" s="347"/>
      <c r="M497" s="347"/>
      <c r="N497" s="347"/>
      <c r="O497" s="347"/>
      <c r="P497" s="347"/>
      <c r="Q497" s="347"/>
      <c r="R497" s="347"/>
      <c r="S497" s="347"/>
      <c r="T497" s="347"/>
      <c r="U497" s="347"/>
      <c r="V497" s="347"/>
      <c r="W497" s="347"/>
      <c r="X497" s="347"/>
      <c r="Y497" s="347"/>
      <c r="Z497" s="347"/>
      <c r="AA497" s="347"/>
      <c r="AB497" s="347"/>
      <c r="AC497" s="341"/>
      <c r="AD497" s="341"/>
      <c r="AE497" s="341"/>
      <c r="AF497" s="341"/>
      <c r="AG497" s="341"/>
      <c r="AH497" s="341"/>
      <c r="AI497" s="341"/>
      <c r="AJ497" s="341"/>
      <c r="AK497" s="341"/>
      <c r="AL497" s="341"/>
      <c r="AM497" s="341"/>
      <c r="AN497" s="341"/>
      <c r="AO497" s="341"/>
      <c r="AP497" s="341"/>
      <c r="AQ497" s="341"/>
      <c r="AR497" s="341"/>
      <c r="AS497" s="341"/>
      <c r="AT497" s="341"/>
      <c r="AU497" s="341"/>
      <c r="AV497" s="341"/>
      <c r="AW497" s="341"/>
      <c r="AX497" s="341"/>
      <c r="AY497" s="341"/>
      <c r="AZ497" s="341"/>
      <c r="BA497" s="341"/>
      <c r="BB497" s="341"/>
      <c r="BC497" s="341"/>
      <c r="BD497" s="341"/>
      <c r="BE497" s="341"/>
      <c r="BF497" s="341"/>
      <c r="BG497" s="341"/>
      <c r="BH497" s="341"/>
      <c r="BI497" s="341"/>
      <c r="BJ497" s="341"/>
      <c r="BK497" s="341"/>
      <c r="BL497" s="341"/>
      <c r="BM497" s="341"/>
      <c r="BN497" s="341"/>
      <c r="BO497" s="341"/>
      <c r="BP497" s="341"/>
      <c r="BQ497" s="341"/>
      <c r="BR497" s="341"/>
      <c r="BS497" s="341"/>
      <c r="BT497" s="341"/>
      <c r="BU497" s="341"/>
      <c r="BV497" s="341"/>
      <c r="BW497" s="341"/>
      <c r="BX497" s="341"/>
      <c r="BY497" s="341"/>
      <c r="BZ497" s="341"/>
      <c r="CA497" s="341"/>
      <c r="CB497" s="341"/>
      <c r="CC497" s="341"/>
      <c r="CD497" s="341"/>
      <c r="CE497" s="341"/>
      <c r="CF497" s="341"/>
      <c r="CG497" s="341"/>
      <c r="CH497" s="341"/>
      <c r="CI497" s="341"/>
      <c r="CJ497" s="341"/>
      <c r="CK497" s="341"/>
      <c r="CL497" s="341"/>
      <c r="CM497" s="341"/>
      <c r="CN497" s="341"/>
      <c r="CO497" s="341"/>
      <c r="CP497" s="341"/>
      <c r="CQ497" s="341"/>
      <c r="CR497" s="341"/>
      <c r="CS497" s="341"/>
      <c r="CT497" s="341"/>
      <c r="CU497" s="341"/>
      <c r="CV497" s="341"/>
      <c r="CW497" s="341"/>
      <c r="CX497" s="341"/>
      <c r="CY497" s="341"/>
      <c r="CZ497" s="341"/>
      <c r="DA497" s="341"/>
      <c r="DB497" s="341"/>
      <c r="DC497" s="341"/>
      <c r="DD497" s="341"/>
      <c r="DE497" s="341"/>
      <c r="DF497" s="341"/>
      <c r="DG497" s="341"/>
      <c r="DH497" s="341"/>
      <c r="DI497" s="341"/>
      <c r="DJ497" s="341"/>
      <c r="DK497" s="341"/>
      <c r="DL497" s="341"/>
      <c r="DM497" s="341"/>
      <c r="DN497" s="341"/>
      <c r="DO497" s="341"/>
      <c r="DP497" s="341"/>
      <c r="DQ497" s="341"/>
      <c r="DR497" s="341"/>
      <c r="DS497" s="341"/>
      <c r="DT497" s="341"/>
      <c r="DU497" s="341"/>
      <c r="DV497" s="341"/>
      <c r="DW497" s="341"/>
      <c r="DX497" s="341"/>
      <c r="DY497" s="341"/>
      <c r="DZ497" s="341"/>
      <c r="EA497" s="341"/>
      <c r="EB497" s="341"/>
      <c r="EC497" s="341"/>
      <c r="ED497" s="341"/>
      <c r="EE497" s="341"/>
      <c r="EF497" s="341"/>
      <c r="EG497" s="341"/>
      <c r="EH497" s="341"/>
      <c r="EI497" s="341"/>
      <c r="EJ497" s="341"/>
      <c r="EK497" s="341"/>
      <c r="EL497" s="341"/>
      <c r="EM497" s="341"/>
      <c r="EN497" s="341"/>
      <c r="EO497" s="341"/>
      <c r="EP497" s="341"/>
      <c r="EQ497" s="341"/>
      <c r="ER497" s="341"/>
      <c r="ES497" s="341"/>
      <c r="ET497" s="341"/>
      <c r="EU497" s="341"/>
      <c r="EV497" s="341"/>
      <c r="EW497" s="341"/>
    </row>
    <row r="498" spans="1:153" s="366" customFormat="1" ht="12.75">
      <c r="A498" s="336"/>
      <c r="B498" s="337"/>
      <c r="C498" s="425"/>
      <c r="D498" s="338"/>
      <c r="E498" s="339"/>
      <c r="F498" s="347"/>
      <c r="G498" s="347"/>
      <c r="H498" s="347"/>
      <c r="I498" s="347"/>
      <c r="J498" s="347"/>
      <c r="K498" s="347"/>
      <c r="L498" s="347"/>
      <c r="M498" s="347"/>
      <c r="N498" s="347"/>
      <c r="O498" s="347"/>
      <c r="P498" s="347"/>
      <c r="Q498" s="347"/>
      <c r="R498" s="347"/>
      <c r="S498" s="347"/>
      <c r="T498" s="347"/>
      <c r="U498" s="347"/>
      <c r="V498" s="347"/>
      <c r="W498" s="347"/>
      <c r="X498" s="347"/>
      <c r="Y498" s="347"/>
      <c r="Z498" s="347"/>
      <c r="AA498" s="347"/>
      <c r="AB498" s="347"/>
      <c r="AC498" s="341"/>
      <c r="AD498" s="341"/>
      <c r="AE498" s="341"/>
      <c r="AF498" s="341"/>
      <c r="AG498" s="341"/>
      <c r="AH498" s="341"/>
      <c r="AI498" s="341"/>
      <c r="AJ498" s="341"/>
      <c r="AK498" s="341"/>
      <c r="AL498" s="341"/>
      <c r="AM498" s="341"/>
      <c r="AN498" s="341"/>
      <c r="AO498" s="341"/>
      <c r="AP498" s="341"/>
      <c r="AQ498" s="341"/>
      <c r="AR498" s="341"/>
      <c r="AS498" s="341"/>
      <c r="AT498" s="341"/>
      <c r="AU498" s="341"/>
      <c r="AV498" s="341"/>
      <c r="AW498" s="341"/>
      <c r="AX498" s="341"/>
      <c r="AY498" s="341"/>
      <c r="AZ498" s="341"/>
      <c r="BA498" s="341"/>
      <c r="BB498" s="341"/>
      <c r="BC498" s="341"/>
      <c r="BD498" s="341"/>
      <c r="BE498" s="341"/>
      <c r="BF498" s="341"/>
      <c r="BG498" s="341"/>
      <c r="BH498" s="341"/>
      <c r="BI498" s="341"/>
      <c r="BJ498" s="341"/>
      <c r="BK498" s="341"/>
      <c r="BL498" s="341"/>
      <c r="BM498" s="341"/>
      <c r="BN498" s="341"/>
      <c r="BO498" s="341"/>
      <c r="BP498" s="341"/>
      <c r="BQ498" s="341"/>
      <c r="BR498" s="341"/>
      <c r="BS498" s="341"/>
      <c r="BT498" s="341"/>
      <c r="BU498" s="341"/>
      <c r="BV498" s="341"/>
      <c r="BW498" s="341"/>
      <c r="BX498" s="341"/>
      <c r="BY498" s="341"/>
      <c r="BZ498" s="341"/>
      <c r="CA498" s="341"/>
      <c r="CB498" s="341"/>
      <c r="CC498" s="341"/>
      <c r="CD498" s="341"/>
      <c r="CE498" s="341"/>
      <c r="CF498" s="341"/>
      <c r="CG498" s="341"/>
      <c r="CH498" s="341"/>
      <c r="CI498" s="341"/>
      <c r="CJ498" s="341"/>
      <c r="CK498" s="341"/>
      <c r="CL498" s="341"/>
      <c r="CM498" s="341"/>
      <c r="CN498" s="341"/>
      <c r="CO498" s="341"/>
      <c r="CP498" s="341"/>
      <c r="CQ498" s="341"/>
      <c r="CR498" s="341"/>
      <c r="CS498" s="341"/>
      <c r="CT498" s="341"/>
      <c r="CU498" s="341"/>
      <c r="CV498" s="341"/>
      <c r="CW498" s="341"/>
      <c r="CX498" s="341"/>
      <c r="CY498" s="341"/>
      <c r="CZ498" s="341"/>
      <c r="DA498" s="341"/>
      <c r="DB498" s="341"/>
      <c r="DC498" s="341"/>
      <c r="DD498" s="341"/>
      <c r="DE498" s="341"/>
      <c r="DF498" s="341"/>
      <c r="DG498" s="341"/>
      <c r="DH498" s="341"/>
      <c r="DI498" s="341"/>
      <c r="DJ498" s="341"/>
      <c r="DK498" s="341"/>
      <c r="DL498" s="341"/>
      <c r="DM498" s="341"/>
      <c r="DN498" s="341"/>
      <c r="DO498" s="341"/>
      <c r="DP498" s="341"/>
      <c r="DQ498" s="341"/>
      <c r="DR498" s="341"/>
      <c r="DS498" s="341"/>
      <c r="DT498" s="341"/>
      <c r="DU498" s="341"/>
      <c r="DV498" s="341"/>
      <c r="DW498" s="341"/>
      <c r="DX498" s="341"/>
      <c r="DY498" s="341"/>
      <c r="DZ498" s="341"/>
      <c r="EA498" s="341"/>
      <c r="EB498" s="341"/>
      <c r="EC498" s="341"/>
      <c r="ED498" s="341"/>
      <c r="EE498" s="341"/>
      <c r="EF498" s="341"/>
      <c r="EG498" s="341"/>
      <c r="EH498" s="341"/>
      <c r="EI498" s="341"/>
      <c r="EJ498" s="341"/>
      <c r="EK498" s="341"/>
      <c r="EL498" s="341"/>
      <c r="EM498" s="341"/>
      <c r="EN498" s="341"/>
      <c r="EO498" s="341"/>
      <c r="EP498" s="341"/>
      <c r="EQ498" s="341"/>
      <c r="ER498" s="341"/>
      <c r="ES498" s="341"/>
      <c r="ET498" s="341"/>
      <c r="EU498" s="341"/>
      <c r="EV498" s="341"/>
      <c r="EW498" s="341"/>
    </row>
    <row r="499" spans="1:153" s="366" customFormat="1" ht="12.75">
      <c r="A499" s="336"/>
      <c r="B499" s="337"/>
      <c r="C499" s="425"/>
      <c r="D499" s="338"/>
      <c r="E499" s="339"/>
      <c r="F499" s="347"/>
      <c r="G499" s="347"/>
      <c r="H499" s="347"/>
      <c r="I499" s="347"/>
      <c r="J499" s="347"/>
      <c r="K499" s="347"/>
      <c r="L499" s="347"/>
      <c r="M499" s="347"/>
      <c r="N499" s="347"/>
      <c r="O499" s="347"/>
      <c r="P499" s="347"/>
      <c r="Q499" s="347"/>
      <c r="R499" s="347"/>
      <c r="S499" s="347"/>
      <c r="T499" s="347"/>
      <c r="U499" s="347"/>
      <c r="V499" s="347"/>
      <c r="W499" s="347"/>
      <c r="X499" s="347"/>
      <c r="Y499" s="347"/>
      <c r="Z499" s="347"/>
      <c r="AA499" s="347"/>
      <c r="AB499" s="347"/>
      <c r="AC499" s="341"/>
      <c r="AD499" s="341"/>
      <c r="AE499" s="341"/>
      <c r="AF499" s="341"/>
      <c r="AG499" s="341"/>
      <c r="AH499" s="341"/>
      <c r="AI499" s="341"/>
      <c r="AJ499" s="341"/>
      <c r="AK499" s="341"/>
      <c r="AL499" s="341"/>
      <c r="AM499" s="341"/>
      <c r="AN499" s="341"/>
      <c r="AO499" s="341"/>
      <c r="AP499" s="341"/>
      <c r="AQ499" s="341"/>
      <c r="AR499" s="341"/>
      <c r="AS499" s="341"/>
      <c r="AT499" s="341"/>
      <c r="AU499" s="341"/>
      <c r="AV499" s="341"/>
      <c r="AW499" s="341"/>
      <c r="AX499" s="341"/>
      <c r="AY499" s="341"/>
      <c r="AZ499" s="341"/>
      <c r="BA499" s="341"/>
      <c r="BB499" s="341"/>
      <c r="BC499" s="341"/>
      <c r="BD499" s="341"/>
      <c r="BE499" s="341"/>
      <c r="BF499" s="341"/>
      <c r="BG499" s="341"/>
      <c r="BH499" s="341"/>
      <c r="BI499" s="341"/>
      <c r="BJ499" s="341"/>
      <c r="BK499" s="341"/>
      <c r="BL499" s="341"/>
      <c r="BM499" s="341"/>
      <c r="BN499" s="341"/>
      <c r="BO499" s="341"/>
      <c r="BP499" s="341"/>
      <c r="BQ499" s="341"/>
      <c r="BR499" s="341"/>
      <c r="BS499" s="341"/>
      <c r="BT499" s="341"/>
      <c r="BU499" s="341"/>
      <c r="BV499" s="341"/>
      <c r="BW499" s="341"/>
      <c r="BX499" s="341"/>
      <c r="BY499" s="341"/>
      <c r="BZ499" s="341"/>
      <c r="CA499" s="341"/>
      <c r="CB499" s="341"/>
      <c r="CC499" s="341"/>
      <c r="CD499" s="341"/>
      <c r="CE499" s="341"/>
      <c r="CF499" s="341"/>
      <c r="CG499" s="341"/>
      <c r="CH499" s="341"/>
      <c r="CI499" s="341"/>
      <c r="CJ499" s="341"/>
      <c r="CK499" s="341"/>
      <c r="CL499" s="341"/>
      <c r="CM499" s="341"/>
      <c r="CN499" s="341"/>
      <c r="CO499" s="341"/>
      <c r="CP499" s="341"/>
      <c r="CQ499" s="341"/>
      <c r="CR499" s="341"/>
      <c r="CS499" s="341"/>
      <c r="CT499" s="341"/>
      <c r="CU499" s="341"/>
      <c r="CV499" s="341"/>
      <c r="CW499" s="341"/>
      <c r="CX499" s="341"/>
      <c r="CY499" s="341"/>
      <c r="CZ499" s="341"/>
      <c r="DA499" s="341"/>
      <c r="DB499" s="341"/>
      <c r="DC499" s="341"/>
      <c r="DD499" s="341"/>
      <c r="DE499" s="341"/>
      <c r="DF499" s="341"/>
      <c r="DG499" s="341"/>
      <c r="DH499" s="341"/>
      <c r="DI499" s="341"/>
      <c r="DJ499" s="341"/>
      <c r="DK499" s="341"/>
      <c r="DL499" s="341"/>
      <c r="DM499" s="341"/>
      <c r="DN499" s="341"/>
      <c r="DO499" s="341"/>
      <c r="DP499" s="341"/>
      <c r="DQ499" s="341"/>
      <c r="DR499" s="341"/>
      <c r="DS499" s="341"/>
      <c r="DT499" s="341"/>
      <c r="DU499" s="341"/>
      <c r="DV499" s="341"/>
      <c r="DW499" s="341"/>
      <c r="DX499" s="341"/>
      <c r="DY499" s="341"/>
      <c r="DZ499" s="341"/>
      <c r="EA499" s="341"/>
      <c r="EB499" s="341"/>
      <c r="EC499" s="341"/>
      <c r="ED499" s="341"/>
      <c r="EE499" s="341"/>
      <c r="EF499" s="341"/>
      <c r="EG499" s="341"/>
      <c r="EH499" s="341"/>
      <c r="EI499" s="341"/>
      <c r="EJ499" s="341"/>
      <c r="EK499" s="341"/>
      <c r="EL499" s="341"/>
      <c r="EM499" s="341"/>
      <c r="EN499" s="341"/>
      <c r="EO499" s="341"/>
      <c r="EP499" s="341"/>
      <c r="EQ499" s="341"/>
      <c r="ER499" s="341"/>
      <c r="ES499" s="341"/>
      <c r="ET499" s="341"/>
      <c r="EU499" s="341"/>
      <c r="EV499" s="341"/>
      <c r="EW499" s="341"/>
    </row>
    <row r="500" spans="1:153" s="366" customFormat="1" ht="12.75">
      <c r="A500" s="336"/>
      <c r="B500" s="337"/>
      <c r="C500" s="425"/>
      <c r="D500" s="338"/>
      <c r="E500" s="339"/>
      <c r="F500" s="347"/>
      <c r="G500" s="347"/>
      <c r="H500" s="347"/>
      <c r="I500" s="347"/>
      <c r="J500" s="347"/>
      <c r="K500" s="347"/>
      <c r="L500" s="347"/>
      <c r="M500" s="347"/>
      <c r="N500" s="347"/>
      <c r="O500" s="347"/>
      <c r="P500" s="347"/>
      <c r="Q500" s="347"/>
      <c r="R500" s="347"/>
      <c r="S500" s="347"/>
      <c r="T500" s="347"/>
      <c r="U500" s="347"/>
      <c r="V500" s="347"/>
      <c r="W500" s="347"/>
      <c r="X500" s="347"/>
      <c r="Y500" s="347"/>
      <c r="Z500" s="347"/>
      <c r="AA500" s="347"/>
      <c r="AB500" s="347"/>
      <c r="AC500" s="341"/>
      <c r="AD500" s="341"/>
      <c r="AE500" s="341"/>
      <c r="AF500" s="341"/>
      <c r="AG500" s="341"/>
      <c r="AH500" s="341"/>
      <c r="AI500" s="341"/>
      <c r="AJ500" s="341"/>
      <c r="AK500" s="341"/>
      <c r="AL500" s="341"/>
      <c r="AM500" s="341"/>
      <c r="AN500" s="341"/>
      <c r="AO500" s="341"/>
      <c r="AP500" s="341"/>
      <c r="AQ500" s="341"/>
      <c r="AR500" s="341"/>
      <c r="AS500" s="341"/>
      <c r="AT500" s="341"/>
      <c r="AU500" s="341"/>
      <c r="AV500" s="341"/>
      <c r="AW500" s="341"/>
      <c r="AX500" s="341"/>
      <c r="AY500" s="341"/>
      <c r="AZ500" s="341"/>
      <c r="BA500" s="341"/>
      <c r="BB500" s="341"/>
      <c r="BC500" s="341"/>
      <c r="BD500" s="341"/>
      <c r="BE500" s="341"/>
      <c r="BF500" s="341"/>
      <c r="BG500" s="341"/>
      <c r="BH500" s="341"/>
      <c r="BI500" s="341"/>
      <c r="BJ500" s="341"/>
      <c r="BK500" s="341"/>
      <c r="BL500" s="341"/>
      <c r="BM500" s="341"/>
      <c r="BN500" s="341"/>
      <c r="BO500" s="341"/>
      <c r="BP500" s="341"/>
      <c r="BQ500" s="341"/>
      <c r="BR500" s="341"/>
      <c r="BS500" s="341"/>
      <c r="BT500" s="341"/>
      <c r="BU500" s="341"/>
      <c r="BV500" s="341"/>
      <c r="BW500" s="341"/>
      <c r="BX500" s="341"/>
      <c r="BY500" s="341"/>
      <c r="BZ500" s="341"/>
      <c r="CA500" s="341"/>
      <c r="CB500" s="341"/>
      <c r="CC500" s="341"/>
      <c r="CD500" s="341"/>
      <c r="CE500" s="341"/>
      <c r="CF500" s="341"/>
      <c r="CG500" s="341"/>
      <c r="CH500" s="341"/>
      <c r="CI500" s="341"/>
      <c r="CJ500" s="341"/>
      <c r="CK500" s="341"/>
      <c r="CL500" s="341"/>
      <c r="CM500" s="341"/>
      <c r="CN500" s="341"/>
      <c r="CO500" s="341"/>
      <c r="CP500" s="341"/>
      <c r="CQ500" s="341"/>
      <c r="CR500" s="341"/>
      <c r="CS500" s="341"/>
      <c r="CT500" s="341"/>
      <c r="CU500" s="341"/>
      <c r="CV500" s="341"/>
      <c r="CW500" s="341"/>
      <c r="CX500" s="341"/>
      <c r="CY500" s="341"/>
      <c r="CZ500" s="341"/>
      <c r="DA500" s="341"/>
      <c r="DB500" s="341"/>
      <c r="DC500" s="341"/>
      <c r="DD500" s="341"/>
      <c r="DE500" s="341"/>
      <c r="DF500" s="341"/>
      <c r="DG500" s="341"/>
      <c r="DH500" s="341"/>
      <c r="DI500" s="341"/>
      <c r="DJ500" s="341"/>
      <c r="DK500" s="341"/>
      <c r="DL500" s="341"/>
      <c r="DM500" s="341"/>
      <c r="DN500" s="341"/>
      <c r="DO500" s="341"/>
      <c r="DP500" s="341"/>
      <c r="DQ500" s="341"/>
      <c r="DR500" s="341"/>
      <c r="DS500" s="341"/>
      <c r="DT500" s="341"/>
      <c r="DU500" s="341"/>
      <c r="DV500" s="341"/>
      <c r="DW500" s="341"/>
      <c r="DX500" s="341"/>
      <c r="DY500" s="341"/>
      <c r="DZ500" s="341"/>
      <c r="EA500" s="341"/>
      <c r="EB500" s="341"/>
      <c r="EC500" s="341"/>
      <c r="ED500" s="341"/>
      <c r="EE500" s="341"/>
      <c r="EF500" s="341"/>
      <c r="EG500" s="341"/>
      <c r="EH500" s="341"/>
      <c r="EI500" s="341"/>
      <c r="EJ500" s="341"/>
      <c r="EK500" s="341"/>
      <c r="EL500" s="341"/>
      <c r="EM500" s="341"/>
      <c r="EN500" s="341"/>
      <c r="EO500" s="341"/>
      <c r="EP500" s="341"/>
      <c r="EQ500" s="341"/>
      <c r="ER500" s="341"/>
      <c r="ES500" s="341"/>
      <c r="ET500" s="341"/>
      <c r="EU500" s="341"/>
      <c r="EV500" s="341"/>
      <c r="EW500" s="341"/>
    </row>
    <row r="501" spans="1:153" s="366" customFormat="1" ht="12.75">
      <c r="A501" s="336"/>
      <c r="B501" s="337"/>
      <c r="C501" s="425"/>
      <c r="D501" s="338"/>
      <c r="E501" s="339"/>
      <c r="F501" s="347"/>
      <c r="G501" s="347"/>
      <c r="H501" s="347"/>
      <c r="I501" s="347"/>
      <c r="J501" s="347"/>
      <c r="K501" s="347"/>
      <c r="L501" s="347"/>
      <c r="M501" s="347"/>
      <c r="N501" s="347"/>
      <c r="O501" s="347"/>
      <c r="P501" s="347"/>
      <c r="Q501" s="347"/>
      <c r="R501" s="347"/>
      <c r="S501" s="347"/>
      <c r="T501" s="347"/>
      <c r="U501" s="347"/>
      <c r="V501" s="347"/>
      <c r="W501" s="347"/>
      <c r="X501" s="347"/>
      <c r="Y501" s="347"/>
      <c r="Z501" s="347"/>
      <c r="AA501" s="347"/>
      <c r="AB501" s="347"/>
      <c r="AC501" s="341"/>
      <c r="AD501" s="341"/>
      <c r="AE501" s="341"/>
      <c r="AF501" s="341"/>
      <c r="AG501" s="341"/>
      <c r="AH501" s="341"/>
      <c r="AI501" s="341"/>
      <c r="AJ501" s="341"/>
      <c r="AK501" s="341"/>
      <c r="AL501" s="341"/>
      <c r="AM501" s="341"/>
      <c r="AN501" s="341"/>
      <c r="AO501" s="341"/>
      <c r="AP501" s="341"/>
      <c r="AQ501" s="341"/>
      <c r="AR501" s="341"/>
      <c r="AS501" s="341"/>
      <c r="AT501" s="341"/>
      <c r="AU501" s="341"/>
      <c r="AV501" s="341"/>
      <c r="AW501" s="341"/>
      <c r="AX501" s="341"/>
      <c r="AY501" s="341"/>
      <c r="AZ501" s="341"/>
      <c r="BA501" s="341"/>
      <c r="BB501" s="341"/>
      <c r="BC501" s="341"/>
      <c r="BD501" s="341"/>
      <c r="BE501" s="341"/>
      <c r="BF501" s="341"/>
      <c r="BG501" s="341"/>
      <c r="BH501" s="341"/>
      <c r="BI501" s="341"/>
      <c r="BJ501" s="341"/>
      <c r="BK501" s="341"/>
      <c r="BL501" s="341"/>
      <c r="BM501" s="341"/>
      <c r="BN501" s="341"/>
      <c r="BO501" s="341"/>
      <c r="BP501" s="341"/>
      <c r="BQ501" s="341"/>
      <c r="BR501" s="341"/>
      <c r="BS501" s="341"/>
      <c r="BT501" s="341"/>
      <c r="BU501" s="341"/>
      <c r="BV501" s="341"/>
      <c r="BW501" s="341"/>
      <c r="BX501" s="341"/>
      <c r="BY501" s="341"/>
      <c r="BZ501" s="341"/>
      <c r="CA501" s="341"/>
      <c r="CB501" s="341"/>
      <c r="CC501" s="341"/>
      <c r="CD501" s="341"/>
      <c r="CE501" s="341"/>
      <c r="CF501" s="341"/>
      <c r="CG501" s="341"/>
      <c r="CH501" s="341"/>
      <c r="CI501" s="341"/>
      <c r="CJ501" s="341"/>
      <c r="CK501" s="341"/>
      <c r="CL501" s="341"/>
      <c r="CM501" s="341"/>
      <c r="CN501" s="341"/>
      <c r="CO501" s="341"/>
      <c r="CP501" s="341"/>
      <c r="CQ501" s="341"/>
      <c r="CR501" s="341"/>
      <c r="CS501" s="341"/>
      <c r="CT501" s="341"/>
      <c r="CU501" s="341"/>
      <c r="CV501" s="341"/>
      <c r="CW501" s="341"/>
      <c r="CX501" s="341"/>
      <c r="CY501" s="341"/>
      <c r="CZ501" s="341"/>
      <c r="DA501" s="341"/>
      <c r="DB501" s="341"/>
      <c r="DC501" s="341"/>
      <c r="DD501" s="341"/>
      <c r="DE501" s="341"/>
      <c r="DF501" s="341"/>
      <c r="DG501" s="341"/>
      <c r="DH501" s="341"/>
      <c r="DI501" s="341"/>
      <c r="DJ501" s="341"/>
      <c r="DK501" s="341"/>
      <c r="DL501" s="341"/>
      <c r="DM501" s="341"/>
      <c r="DN501" s="341"/>
      <c r="DO501" s="341"/>
      <c r="DP501" s="341"/>
      <c r="DQ501" s="341"/>
      <c r="DR501" s="341"/>
      <c r="DS501" s="341"/>
      <c r="DT501" s="341"/>
      <c r="DU501" s="341"/>
      <c r="DV501" s="341"/>
      <c r="DW501" s="341"/>
      <c r="DX501" s="341"/>
      <c r="DY501" s="341"/>
      <c r="DZ501" s="341"/>
      <c r="EA501" s="341"/>
      <c r="EB501" s="341"/>
      <c r="EC501" s="341"/>
      <c r="ED501" s="341"/>
      <c r="EE501" s="341"/>
      <c r="EF501" s="341"/>
      <c r="EG501" s="341"/>
      <c r="EH501" s="341"/>
      <c r="EI501" s="341"/>
      <c r="EJ501" s="341"/>
      <c r="EK501" s="341"/>
      <c r="EL501" s="341"/>
      <c r="EM501" s="341"/>
      <c r="EN501" s="341"/>
      <c r="EO501" s="341"/>
      <c r="EP501" s="341"/>
      <c r="EQ501" s="341"/>
      <c r="ER501" s="341"/>
      <c r="ES501" s="341"/>
      <c r="ET501" s="341"/>
      <c r="EU501" s="341"/>
      <c r="EV501" s="341"/>
      <c r="EW501" s="341"/>
    </row>
    <row r="502" spans="1:153" s="366" customFormat="1" ht="12.75">
      <c r="A502" s="336"/>
      <c r="B502" s="337"/>
      <c r="C502" s="425"/>
      <c r="D502" s="338"/>
      <c r="E502" s="339"/>
      <c r="F502" s="347"/>
      <c r="G502" s="347"/>
      <c r="H502" s="347"/>
      <c r="I502" s="347"/>
      <c r="J502" s="347"/>
      <c r="K502" s="347"/>
      <c r="L502" s="347"/>
      <c r="M502" s="347"/>
      <c r="N502" s="347"/>
      <c r="O502" s="347"/>
      <c r="P502" s="347"/>
      <c r="Q502" s="347"/>
      <c r="R502" s="347"/>
      <c r="S502" s="347"/>
      <c r="T502" s="347"/>
      <c r="U502" s="347"/>
      <c r="V502" s="347"/>
      <c r="W502" s="347"/>
      <c r="X502" s="347"/>
      <c r="Y502" s="347"/>
      <c r="Z502" s="347"/>
      <c r="AA502" s="347"/>
      <c r="AB502" s="347"/>
      <c r="AC502" s="341"/>
      <c r="AD502" s="341"/>
      <c r="AE502" s="341"/>
      <c r="AF502" s="341"/>
      <c r="AG502" s="341"/>
      <c r="AH502" s="341"/>
      <c r="AI502" s="341"/>
      <c r="AJ502" s="341"/>
      <c r="AK502" s="341"/>
      <c r="AL502" s="341"/>
      <c r="AM502" s="341"/>
      <c r="AN502" s="341"/>
      <c r="AO502" s="341"/>
      <c r="AP502" s="341"/>
      <c r="AQ502" s="341"/>
      <c r="AR502" s="341"/>
      <c r="AS502" s="341"/>
      <c r="AT502" s="341"/>
      <c r="AU502" s="341"/>
      <c r="AV502" s="341"/>
      <c r="AW502" s="341"/>
      <c r="AX502" s="341"/>
      <c r="AY502" s="341"/>
      <c r="AZ502" s="341"/>
      <c r="BA502" s="341"/>
      <c r="BB502" s="341"/>
      <c r="BC502" s="341"/>
      <c r="BD502" s="341"/>
      <c r="BE502" s="341"/>
      <c r="BF502" s="341"/>
      <c r="BG502" s="341"/>
      <c r="BH502" s="341"/>
      <c r="BI502" s="341"/>
      <c r="BJ502" s="341"/>
      <c r="BK502" s="341"/>
      <c r="BL502" s="341"/>
      <c r="BM502" s="341"/>
      <c r="BN502" s="341"/>
      <c r="BO502" s="341"/>
      <c r="BP502" s="341"/>
      <c r="BQ502" s="341"/>
      <c r="BR502" s="341"/>
      <c r="BS502" s="341"/>
      <c r="BT502" s="341"/>
      <c r="BU502" s="341"/>
      <c r="BV502" s="341"/>
      <c r="BW502" s="341"/>
      <c r="BX502" s="341"/>
      <c r="BY502" s="341"/>
      <c r="BZ502" s="341"/>
      <c r="CA502" s="341"/>
      <c r="CB502" s="341"/>
      <c r="CC502" s="341"/>
      <c r="CD502" s="341"/>
      <c r="CE502" s="341"/>
      <c r="CF502" s="341"/>
      <c r="CG502" s="341"/>
      <c r="CH502" s="341"/>
      <c r="CI502" s="341"/>
      <c r="CJ502" s="341"/>
      <c r="CK502" s="341"/>
      <c r="CL502" s="341"/>
      <c r="CM502" s="341"/>
      <c r="CN502" s="341"/>
      <c r="CO502" s="341"/>
      <c r="CP502" s="341"/>
      <c r="CQ502" s="341"/>
      <c r="CR502" s="341"/>
      <c r="CS502" s="341"/>
      <c r="CT502" s="341"/>
      <c r="CU502" s="341"/>
      <c r="CV502" s="341"/>
      <c r="CW502" s="341"/>
      <c r="CX502" s="341"/>
      <c r="CY502" s="341"/>
      <c r="CZ502" s="341"/>
      <c r="DA502" s="341"/>
      <c r="DB502" s="341"/>
      <c r="DC502" s="341"/>
      <c r="DD502" s="341"/>
      <c r="DE502" s="341"/>
      <c r="DF502" s="341"/>
      <c r="DG502" s="341"/>
      <c r="DH502" s="341"/>
      <c r="DI502" s="341"/>
      <c r="DJ502" s="341"/>
      <c r="DK502" s="341"/>
      <c r="DL502" s="341"/>
      <c r="DM502" s="341"/>
      <c r="DN502" s="341"/>
      <c r="DO502" s="341"/>
      <c r="DP502" s="341"/>
      <c r="DQ502" s="341"/>
      <c r="DR502" s="341"/>
      <c r="DS502" s="341"/>
      <c r="DT502" s="341"/>
      <c r="DU502" s="341"/>
      <c r="DV502" s="341"/>
      <c r="DW502" s="341"/>
      <c r="DX502" s="341"/>
      <c r="DY502" s="341"/>
      <c r="DZ502" s="341"/>
      <c r="EA502" s="341"/>
      <c r="EB502" s="341"/>
      <c r="EC502" s="341"/>
      <c r="ED502" s="341"/>
      <c r="EE502" s="341"/>
      <c r="EF502" s="341"/>
      <c r="EG502" s="341"/>
      <c r="EH502" s="341"/>
      <c r="EI502" s="341"/>
      <c r="EJ502" s="341"/>
      <c r="EK502" s="341"/>
      <c r="EL502" s="341"/>
      <c r="EM502" s="341"/>
      <c r="EN502" s="341"/>
      <c r="EO502" s="341"/>
      <c r="EP502" s="341"/>
      <c r="EQ502" s="341"/>
      <c r="ER502" s="341"/>
      <c r="ES502" s="341"/>
      <c r="ET502" s="341"/>
      <c r="EU502" s="341"/>
      <c r="EV502" s="341"/>
      <c r="EW502" s="341"/>
    </row>
    <row r="503" spans="1:153" s="366" customFormat="1" ht="12.75">
      <c r="A503" s="336"/>
      <c r="B503" s="337"/>
      <c r="C503" s="425"/>
      <c r="D503" s="338"/>
      <c r="E503" s="339"/>
      <c r="F503" s="347"/>
      <c r="G503" s="347"/>
      <c r="H503" s="347"/>
      <c r="I503" s="347"/>
      <c r="J503" s="347"/>
      <c r="K503" s="347"/>
      <c r="L503" s="347"/>
      <c r="M503" s="347"/>
      <c r="N503" s="347"/>
      <c r="O503" s="347"/>
      <c r="P503" s="347"/>
      <c r="Q503" s="347"/>
      <c r="R503" s="347"/>
      <c r="S503" s="347"/>
      <c r="T503" s="347"/>
      <c r="U503" s="347"/>
      <c r="V503" s="347"/>
      <c r="W503" s="347"/>
      <c r="X503" s="347"/>
      <c r="Y503" s="347"/>
      <c r="Z503" s="347"/>
      <c r="AA503" s="347"/>
      <c r="AB503" s="347"/>
      <c r="AC503" s="341"/>
      <c r="AD503" s="341"/>
      <c r="AE503" s="341"/>
      <c r="AF503" s="341"/>
      <c r="AG503" s="341"/>
      <c r="AH503" s="341"/>
      <c r="AI503" s="341"/>
      <c r="AJ503" s="341"/>
      <c r="AK503" s="341"/>
      <c r="AL503" s="341"/>
      <c r="AM503" s="341"/>
      <c r="AN503" s="341"/>
      <c r="AO503" s="341"/>
      <c r="AP503" s="341"/>
      <c r="AQ503" s="341"/>
      <c r="AR503" s="341"/>
      <c r="AS503" s="341"/>
      <c r="AT503" s="341"/>
      <c r="AU503" s="341"/>
      <c r="AV503" s="341"/>
      <c r="AW503" s="341"/>
      <c r="AX503" s="341"/>
      <c r="AY503" s="341"/>
      <c r="AZ503" s="341"/>
      <c r="BA503" s="341"/>
      <c r="BB503" s="341"/>
      <c r="BC503" s="341"/>
      <c r="BD503" s="341"/>
      <c r="BE503" s="341"/>
      <c r="BF503" s="341"/>
      <c r="BG503" s="341"/>
      <c r="BH503" s="341"/>
      <c r="BI503" s="341"/>
      <c r="BJ503" s="341"/>
      <c r="BK503" s="341"/>
      <c r="BL503" s="341"/>
      <c r="BM503" s="341"/>
      <c r="BN503" s="341"/>
      <c r="BO503" s="341"/>
      <c r="BP503" s="341"/>
      <c r="BQ503" s="341"/>
      <c r="BR503" s="341"/>
      <c r="BS503" s="341"/>
      <c r="BT503" s="341"/>
      <c r="BU503" s="341"/>
      <c r="BV503" s="341"/>
      <c r="BW503" s="341"/>
      <c r="BX503" s="341"/>
      <c r="BY503" s="341"/>
      <c r="BZ503" s="341"/>
      <c r="CA503" s="341"/>
      <c r="CB503" s="341"/>
      <c r="CC503" s="341"/>
      <c r="CD503" s="341"/>
      <c r="CE503" s="341"/>
      <c r="CF503" s="341"/>
      <c r="CG503" s="341"/>
      <c r="CH503" s="341"/>
      <c r="CI503" s="341"/>
      <c r="CJ503" s="341"/>
      <c r="CK503" s="341"/>
      <c r="CL503" s="341"/>
      <c r="CM503" s="341"/>
      <c r="CN503" s="341"/>
      <c r="CO503" s="341"/>
      <c r="CP503" s="341"/>
      <c r="CQ503" s="341"/>
      <c r="CR503" s="341"/>
      <c r="CS503" s="341"/>
      <c r="CT503" s="341"/>
      <c r="CU503" s="341"/>
      <c r="CV503" s="341"/>
      <c r="CW503" s="341"/>
      <c r="CX503" s="341"/>
      <c r="CY503" s="341"/>
      <c r="CZ503" s="341"/>
      <c r="DA503" s="341"/>
      <c r="DB503" s="341"/>
      <c r="DC503" s="341"/>
      <c r="DD503" s="341"/>
      <c r="DE503" s="341"/>
      <c r="DF503" s="341"/>
      <c r="DG503" s="341"/>
      <c r="DH503" s="341"/>
      <c r="DI503" s="341"/>
      <c r="DJ503" s="341"/>
      <c r="DK503" s="341"/>
      <c r="DL503" s="341"/>
      <c r="DM503" s="341"/>
      <c r="DN503" s="341"/>
      <c r="DO503" s="341"/>
      <c r="DP503" s="341"/>
      <c r="DQ503" s="341"/>
      <c r="DR503" s="341"/>
      <c r="DS503" s="341"/>
      <c r="DT503" s="341"/>
      <c r="DU503" s="341"/>
      <c r="DV503" s="341"/>
      <c r="DW503" s="341"/>
      <c r="DX503" s="341"/>
      <c r="DY503" s="341"/>
      <c r="DZ503" s="341"/>
      <c r="EA503" s="341"/>
      <c r="EB503" s="341"/>
      <c r="EC503" s="341"/>
      <c r="ED503" s="341"/>
      <c r="EE503" s="341"/>
      <c r="EF503" s="341"/>
      <c r="EG503" s="341"/>
      <c r="EH503" s="341"/>
      <c r="EI503" s="341"/>
      <c r="EJ503" s="341"/>
      <c r="EK503" s="341"/>
      <c r="EL503" s="341"/>
      <c r="EM503" s="341"/>
      <c r="EN503" s="341"/>
      <c r="EO503" s="341"/>
      <c r="EP503" s="341"/>
      <c r="EQ503" s="341"/>
      <c r="ER503" s="341"/>
      <c r="ES503" s="341"/>
      <c r="ET503" s="341"/>
      <c r="EU503" s="341"/>
      <c r="EV503" s="341"/>
      <c r="EW503" s="341"/>
    </row>
    <row r="504" spans="1:153" s="366" customFormat="1" ht="12.75">
      <c r="A504" s="336"/>
      <c r="B504" s="337"/>
      <c r="C504" s="425"/>
      <c r="D504" s="338"/>
      <c r="E504" s="339"/>
      <c r="F504" s="347"/>
      <c r="G504" s="347"/>
      <c r="H504" s="347"/>
      <c r="I504" s="347"/>
      <c r="J504" s="347"/>
      <c r="K504" s="347"/>
      <c r="L504" s="347"/>
      <c r="M504" s="347"/>
      <c r="N504" s="347"/>
      <c r="O504" s="347"/>
      <c r="P504" s="347"/>
      <c r="Q504" s="347"/>
      <c r="R504" s="347"/>
      <c r="S504" s="347"/>
      <c r="T504" s="347"/>
      <c r="U504" s="347"/>
      <c r="V504" s="347"/>
      <c r="W504" s="347"/>
      <c r="X504" s="347"/>
      <c r="Y504" s="347"/>
      <c r="Z504" s="347"/>
      <c r="AA504" s="347"/>
      <c r="AB504" s="347"/>
      <c r="AC504" s="341"/>
      <c r="AD504" s="341"/>
      <c r="AE504" s="341"/>
      <c r="AF504" s="341"/>
      <c r="AG504" s="341"/>
      <c r="AH504" s="341"/>
      <c r="AI504" s="341"/>
      <c r="AJ504" s="341"/>
      <c r="AK504" s="341"/>
      <c r="AL504" s="341"/>
      <c r="AM504" s="341"/>
      <c r="AN504" s="341"/>
      <c r="AO504" s="341"/>
      <c r="AP504" s="341"/>
      <c r="AQ504" s="341"/>
      <c r="AR504" s="341"/>
      <c r="AS504" s="341"/>
      <c r="AT504" s="341"/>
      <c r="AU504" s="341"/>
      <c r="AV504" s="341"/>
      <c r="AW504" s="341"/>
      <c r="AX504" s="341"/>
      <c r="AY504" s="341"/>
      <c r="AZ504" s="341"/>
      <c r="BA504" s="341"/>
      <c r="BB504" s="341"/>
      <c r="BC504" s="341"/>
      <c r="BD504" s="341"/>
      <c r="BE504" s="341"/>
      <c r="BF504" s="341"/>
      <c r="BG504" s="341"/>
      <c r="BH504" s="341"/>
      <c r="BI504" s="341"/>
      <c r="BJ504" s="341"/>
      <c r="BK504" s="341"/>
      <c r="BL504" s="341"/>
      <c r="BM504" s="341"/>
      <c r="BN504" s="341"/>
      <c r="BO504" s="341"/>
      <c r="BP504" s="341"/>
      <c r="BQ504" s="341"/>
      <c r="BR504" s="341"/>
      <c r="BS504" s="341"/>
      <c r="BT504" s="341"/>
      <c r="BU504" s="341"/>
      <c r="BV504" s="341"/>
      <c r="BW504" s="341"/>
      <c r="BX504" s="341"/>
      <c r="BY504" s="341"/>
      <c r="BZ504" s="341"/>
      <c r="CA504" s="341"/>
      <c r="CB504" s="341"/>
      <c r="CC504" s="341"/>
      <c r="CD504" s="341"/>
      <c r="CE504" s="341"/>
      <c r="CF504" s="341"/>
      <c r="CG504" s="341"/>
      <c r="CH504" s="341"/>
      <c r="CI504" s="341"/>
      <c r="CJ504" s="341"/>
      <c r="CK504" s="341"/>
      <c r="CL504" s="341"/>
      <c r="CM504" s="341"/>
      <c r="CN504" s="341"/>
      <c r="CO504" s="341"/>
      <c r="CP504" s="341"/>
      <c r="CQ504" s="341"/>
      <c r="CR504" s="341"/>
      <c r="CS504" s="341"/>
      <c r="CT504" s="341"/>
      <c r="CU504" s="341"/>
      <c r="CV504" s="341"/>
      <c r="CW504" s="341"/>
      <c r="CX504" s="341"/>
      <c r="CY504" s="341"/>
      <c r="CZ504" s="341"/>
      <c r="DA504" s="341"/>
      <c r="DB504" s="341"/>
      <c r="DC504" s="341"/>
      <c r="DD504" s="341"/>
      <c r="DE504" s="341"/>
      <c r="DF504" s="341"/>
      <c r="DG504" s="341"/>
      <c r="DH504" s="341"/>
      <c r="DI504" s="341"/>
      <c r="DJ504" s="341"/>
      <c r="DK504" s="341"/>
      <c r="DL504" s="341"/>
      <c r="DM504" s="341"/>
      <c r="DN504" s="341"/>
      <c r="DO504" s="341"/>
      <c r="DP504" s="341"/>
      <c r="DQ504" s="341"/>
      <c r="DR504" s="341"/>
      <c r="DS504" s="341"/>
      <c r="DT504" s="341"/>
      <c r="DU504" s="341"/>
      <c r="DV504" s="341"/>
      <c r="DW504" s="341"/>
      <c r="DX504" s="341"/>
      <c r="DY504" s="341"/>
      <c r="DZ504" s="341"/>
      <c r="EA504" s="341"/>
      <c r="EB504" s="341"/>
      <c r="EC504" s="341"/>
      <c r="ED504" s="341"/>
      <c r="EE504" s="341"/>
      <c r="EF504" s="341"/>
      <c r="EG504" s="341"/>
      <c r="EH504" s="341"/>
      <c r="EI504" s="341"/>
      <c r="EJ504" s="341"/>
      <c r="EK504" s="341"/>
      <c r="EL504" s="341"/>
      <c r="EM504" s="341"/>
      <c r="EN504" s="341"/>
      <c r="EO504" s="341"/>
      <c r="EP504" s="341"/>
      <c r="EQ504" s="341"/>
      <c r="ER504" s="341"/>
      <c r="ES504" s="341"/>
      <c r="ET504" s="341"/>
      <c r="EU504" s="341"/>
      <c r="EV504" s="341"/>
      <c r="EW504" s="341"/>
    </row>
    <row r="505" spans="1:153" s="366" customFormat="1" ht="12.75">
      <c r="A505" s="336"/>
      <c r="B505" s="337"/>
      <c r="C505" s="425"/>
      <c r="D505" s="338"/>
      <c r="E505" s="339"/>
      <c r="F505" s="347"/>
      <c r="G505" s="347"/>
      <c r="H505" s="347"/>
      <c r="I505" s="347"/>
      <c r="J505" s="347"/>
      <c r="K505" s="347"/>
      <c r="L505" s="347"/>
      <c r="M505" s="347"/>
      <c r="N505" s="347"/>
      <c r="O505" s="347"/>
      <c r="P505" s="347"/>
      <c r="Q505" s="347"/>
      <c r="R505" s="347"/>
      <c r="S505" s="347"/>
      <c r="T505" s="347"/>
      <c r="U505" s="347"/>
      <c r="V505" s="347"/>
      <c r="W505" s="347"/>
      <c r="X505" s="347"/>
      <c r="Y505" s="347"/>
      <c r="Z505" s="347"/>
      <c r="AA505" s="347"/>
      <c r="AB505" s="347"/>
      <c r="AC505" s="341"/>
      <c r="AD505" s="341"/>
      <c r="AE505" s="341"/>
      <c r="AF505" s="341"/>
      <c r="AG505" s="341"/>
      <c r="AH505" s="341"/>
      <c r="AI505" s="341"/>
      <c r="AJ505" s="341"/>
      <c r="AK505" s="341"/>
      <c r="AL505" s="341"/>
      <c r="AM505" s="341"/>
      <c r="AN505" s="341"/>
      <c r="AO505" s="341"/>
      <c r="AP505" s="341"/>
      <c r="AQ505" s="341"/>
      <c r="AR505" s="341"/>
      <c r="AS505" s="341"/>
      <c r="AT505" s="341"/>
      <c r="AU505" s="341"/>
      <c r="AV505" s="341"/>
      <c r="AW505" s="341"/>
      <c r="AX505" s="341"/>
      <c r="AY505" s="341"/>
      <c r="AZ505" s="341"/>
      <c r="BA505" s="341"/>
      <c r="BB505" s="341"/>
      <c r="BC505" s="341"/>
      <c r="BD505" s="341"/>
      <c r="BE505" s="341"/>
      <c r="BF505" s="341"/>
      <c r="BG505" s="341"/>
      <c r="BH505" s="341"/>
      <c r="BI505" s="341"/>
      <c r="BJ505" s="341"/>
      <c r="BK505" s="341"/>
      <c r="BL505" s="341"/>
      <c r="BM505" s="341"/>
      <c r="BN505" s="341"/>
      <c r="BO505" s="341"/>
      <c r="BP505" s="341"/>
      <c r="BQ505" s="341"/>
      <c r="BR505" s="341"/>
      <c r="BS505" s="341"/>
      <c r="BT505" s="341"/>
      <c r="BU505" s="341"/>
      <c r="BV505" s="341"/>
      <c r="BW505" s="341"/>
      <c r="BX505" s="341"/>
      <c r="BY505" s="341"/>
      <c r="BZ505" s="341"/>
      <c r="CA505" s="341"/>
      <c r="CB505" s="341"/>
      <c r="CC505" s="341"/>
      <c r="CD505" s="341"/>
      <c r="CE505" s="341"/>
      <c r="CF505" s="341"/>
      <c r="CG505" s="341"/>
      <c r="CH505" s="341"/>
      <c r="CI505" s="341"/>
      <c r="CJ505" s="341"/>
      <c r="CK505" s="341"/>
      <c r="CL505" s="341"/>
      <c r="CM505" s="341"/>
      <c r="CN505" s="341"/>
      <c r="CO505" s="341"/>
      <c r="CP505" s="341"/>
      <c r="CQ505" s="341"/>
      <c r="CR505" s="341"/>
      <c r="CS505" s="341"/>
      <c r="CT505" s="341"/>
      <c r="CU505" s="341"/>
      <c r="CV505" s="341"/>
      <c r="CW505" s="341"/>
      <c r="CX505" s="341"/>
      <c r="CY505" s="341"/>
      <c r="CZ505" s="341"/>
      <c r="DA505" s="341"/>
      <c r="DB505" s="341"/>
      <c r="DC505" s="341"/>
      <c r="DD505" s="341"/>
      <c r="DE505" s="341"/>
      <c r="DF505" s="341"/>
      <c r="DG505" s="341"/>
      <c r="DH505" s="341"/>
      <c r="DI505" s="341"/>
      <c r="DJ505" s="341"/>
      <c r="DK505" s="341"/>
      <c r="DL505" s="341"/>
      <c r="DM505" s="341"/>
      <c r="DN505" s="341"/>
      <c r="DO505" s="341"/>
      <c r="DP505" s="341"/>
      <c r="DQ505" s="341"/>
      <c r="DR505" s="341"/>
      <c r="DS505" s="341"/>
      <c r="DT505" s="341"/>
      <c r="DU505" s="341"/>
      <c r="DV505" s="341"/>
      <c r="DW505" s="341"/>
      <c r="DX505" s="341"/>
      <c r="DY505" s="341"/>
      <c r="DZ505" s="341"/>
      <c r="EA505" s="341"/>
      <c r="EB505" s="341"/>
      <c r="EC505" s="341"/>
      <c r="ED505" s="341"/>
      <c r="EE505" s="341"/>
      <c r="EF505" s="341"/>
      <c r="EG505" s="341"/>
      <c r="EH505" s="341"/>
      <c r="EI505" s="341"/>
      <c r="EJ505" s="341"/>
      <c r="EK505" s="341"/>
      <c r="EL505" s="341"/>
      <c r="EM505" s="341"/>
      <c r="EN505" s="341"/>
      <c r="EO505" s="341"/>
      <c r="EP505" s="341"/>
      <c r="EQ505" s="341"/>
      <c r="ER505" s="341"/>
      <c r="ES505" s="341"/>
      <c r="ET505" s="341"/>
      <c r="EU505" s="341"/>
      <c r="EV505" s="341"/>
      <c r="EW505" s="341"/>
    </row>
    <row r="506" spans="1:153" s="366" customFormat="1" ht="12.75">
      <c r="A506" s="336"/>
      <c r="B506" s="337"/>
      <c r="C506" s="425"/>
      <c r="D506" s="338"/>
      <c r="E506" s="339"/>
      <c r="F506" s="347"/>
      <c r="G506" s="347"/>
      <c r="H506" s="347"/>
      <c r="I506" s="347"/>
      <c r="J506" s="347"/>
      <c r="K506" s="347"/>
      <c r="L506" s="347"/>
      <c r="M506" s="347"/>
      <c r="N506" s="347"/>
      <c r="O506" s="347"/>
      <c r="P506" s="347"/>
      <c r="Q506" s="347"/>
      <c r="R506" s="347"/>
      <c r="S506" s="347"/>
      <c r="T506" s="347"/>
      <c r="U506" s="347"/>
      <c r="V506" s="347"/>
      <c r="W506" s="347"/>
      <c r="X506" s="347"/>
      <c r="Y506" s="347"/>
      <c r="Z506" s="347"/>
      <c r="AA506" s="347"/>
      <c r="AB506" s="347"/>
      <c r="AC506" s="341"/>
      <c r="AD506" s="341"/>
      <c r="AE506" s="341"/>
      <c r="AF506" s="341"/>
      <c r="AG506" s="341"/>
      <c r="AH506" s="341"/>
      <c r="AI506" s="341"/>
      <c r="AJ506" s="341"/>
      <c r="AK506" s="341"/>
      <c r="AL506" s="341"/>
      <c r="AM506" s="341"/>
      <c r="AN506" s="341"/>
      <c r="AO506" s="341"/>
      <c r="AP506" s="341"/>
      <c r="AQ506" s="341"/>
      <c r="AR506" s="341"/>
      <c r="AS506" s="341"/>
      <c r="AT506" s="341"/>
      <c r="AU506" s="341"/>
      <c r="AV506" s="341"/>
      <c r="AW506" s="341"/>
      <c r="AX506" s="341"/>
      <c r="AY506" s="341"/>
      <c r="AZ506" s="341"/>
      <c r="BA506" s="341"/>
      <c r="BB506" s="341"/>
      <c r="BC506" s="341"/>
      <c r="BD506" s="341"/>
      <c r="BE506" s="341"/>
      <c r="BF506" s="341"/>
      <c r="BG506" s="341"/>
      <c r="BH506" s="341"/>
      <c r="BI506" s="341"/>
      <c r="BJ506" s="341"/>
      <c r="BK506" s="341"/>
      <c r="BL506" s="341"/>
      <c r="BM506" s="341"/>
      <c r="BN506" s="341"/>
      <c r="BO506" s="341"/>
      <c r="BP506" s="341"/>
      <c r="BQ506" s="341"/>
      <c r="BR506" s="341"/>
      <c r="BS506" s="341"/>
      <c r="BT506" s="341"/>
      <c r="BU506" s="341"/>
      <c r="BV506" s="341"/>
      <c r="BW506" s="341"/>
      <c r="BX506" s="341"/>
      <c r="BY506" s="341"/>
      <c r="BZ506" s="341"/>
      <c r="CA506" s="341"/>
      <c r="CB506" s="341"/>
      <c r="CC506" s="341"/>
      <c r="CD506" s="341"/>
      <c r="CE506" s="341"/>
      <c r="CF506" s="341"/>
      <c r="CG506" s="341"/>
      <c r="CH506" s="341"/>
      <c r="CI506" s="341"/>
      <c r="CJ506" s="341"/>
      <c r="CK506" s="341"/>
      <c r="CL506" s="341"/>
      <c r="CM506" s="341"/>
      <c r="CN506" s="341"/>
      <c r="CO506" s="341"/>
      <c r="CP506" s="341"/>
      <c r="CQ506" s="341"/>
      <c r="CR506" s="341"/>
      <c r="CS506" s="341"/>
      <c r="CT506" s="341"/>
      <c r="CU506" s="341"/>
      <c r="CV506" s="341"/>
      <c r="CW506" s="341"/>
      <c r="CX506" s="341"/>
      <c r="CY506" s="341"/>
      <c r="CZ506" s="341"/>
      <c r="DA506" s="341"/>
      <c r="DB506" s="341"/>
      <c r="DC506" s="341"/>
      <c r="DD506" s="341"/>
      <c r="DE506" s="341"/>
      <c r="DF506" s="341"/>
      <c r="DG506" s="341"/>
      <c r="DH506" s="341"/>
      <c r="DI506" s="341"/>
      <c r="DJ506" s="341"/>
      <c r="DK506" s="341"/>
      <c r="DL506" s="341"/>
      <c r="DM506" s="341"/>
      <c r="DN506" s="341"/>
      <c r="DO506" s="341"/>
      <c r="DP506" s="341"/>
      <c r="DQ506" s="341"/>
      <c r="DR506" s="341"/>
      <c r="DS506" s="341"/>
      <c r="DT506" s="341"/>
      <c r="DU506" s="341"/>
      <c r="DV506" s="341"/>
      <c r="DW506" s="341"/>
      <c r="DX506" s="341"/>
      <c r="DY506" s="341"/>
      <c r="DZ506" s="341"/>
      <c r="EA506" s="341"/>
      <c r="EB506" s="341"/>
      <c r="EC506" s="341"/>
      <c r="ED506" s="341"/>
      <c r="EE506" s="341"/>
      <c r="EF506" s="341"/>
      <c r="EG506" s="341"/>
      <c r="EH506" s="341"/>
      <c r="EI506" s="341"/>
      <c r="EJ506" s="341"/>
      <c r="EK506" s="341"/>
      <c r="EL506" s="341"/>
      <c r="EM506" s="341"/>
      <c r="EN506" s="341"/>
      <c r="EO506" s="341"/>
      <c r="EP506" s="341"/>
      <c r="EQ506" s="341"/>
      <c r="ER506" s="341"/>
      <c r="ES506" s="341"/>
      <c r="ET506" s="341"/>
      <c r="EU506" s="341"/>
      <c r="EV506" s="341"/>
      <c r="EW506" s="341"/>
    </row>
    <row r="507" spans="1:153" s="366" customFormat="1" ht="12.75">
      <c r="A507" s="336"/>
      <c r="B507" s="337"/>
      <c r="C507" s="425"/>
      <c r="D507" s="338"/>
      <c r="E507" s="339"/>
      <c r="F507" s="347"/>
      <c r="G507" s="347"/>
      <c r="H507" s="347"/>
      <c r="I507" s="347"/>
      <c r="J507" s="347"/>
      <c r="K507" s="347"/>
      <c r="L507" s="347"/>
      <c r="M507" s="347"/>
      <c r="N507" s="347"/>
      <c r="O507" s="347"/>
      <c r="P507" s="347"/>
      <c r="Q507" s="347"/>
      <c r="R507" s="347"/>
      <c r="S507" s="347"/>
      <c r="T507" s="347"/>
      <c r="U507" s="347"/>
      <c r="V507" s="347"/>
      <c r="W507" s="347"/>
      <c r="X507" s="347"/>
      <c r="Y507" s="347"/>
      <c r="Z507" s="347"/>
      <c r="AA507" s="347"/>
      <c r="AB507" s="347"/>
      <c r="AC507" s="341"/>
      <c r="AD507" s="341"/>
      <c r="AE507" s="341"/>
      <c r="AF507" s="341"/>
      <c r="AG507" s="341"/>
      <c r="AH507" s="341"/>
      <c r="AI507" s="341"/>
      <c r="AJ507" s="341"/>
      <c r="AK507" s="341"/>
      <c r="AL507" s="341"/>
      <c r="AM507" s="341"/>
      <c r="AN507" s="341"/>
      <c r="AO507" s="341"/>
      <c r="AP507" s="341"/>
      <c r="AQ507" s="341"/>
      <c r="AR507" s="341"/>
      <c r="AS507" s="341"/>
      <c r="AT507" s="341"/>
      <c r="AU507" s="341"/>
      <c r="AV507" s="341"/>
      <c r="AW507" s="341"/>
      <c r="AX507" s="341"/>
      <c r="AY507" s="341"/>
      <c r="AZ507" s="341"/>
      <c r="BA507" s="341"/>
      <c r="BB507" s="341"/>
      <c r="BC507" s="341"/>
      <c r="BD507" s="341"/>
      <c r="BE507" s="341"/>
      <c r="BF507" s="341"/>
      <c r="BG507" s="341"/>
      <c r="BH507" s="341"/>
      <c r="BI507" s="341"/>
      <c r="BJ507" s="341"/>
      <c r="BK507" s="341"/>
      <c r="BL507" s="341"/>
      <c r="BM507" s="341"/>
      <c r="BN507" s="341"/>
      <c r="BO507" s="341"/>
      <c r="BP507" s="341"/>
      <c r="BQ507" s="341"/>
      <c r="BR507" s="341"/>
      <c r="BS507" s="341"/>
      <c r="BT507" s="341"/>
      <c r="BU507" s="341"/>
      <c r="BV507" s="341"/>
      <c r="BW507" s="341"/>
      <c r="BX507" s="341"/>
      <c r="BY507" s="341"/>
      <c r="BZ507" s="341"/>
      <c r="CA507" s="341"/>
      <c r="CB507" s="341"/>
      <c r="CC507" s="341"/>
      <c r="CD507" s="341"/>
      <c r="CE507" s="341"/>
      <c r="CF507" s="341"/>
      <c r="CG507" s="341"/>
      <c r="CH507" s="341"/>
      <c r="CI507" s="341"/>
      <c r="CJ507" s="341"/>
      <c r="CK507" s="341"/>
      <c r="CL507" s="341"/>
      <c r="CM507" s="341"/>
      <c r="CN507" s="341"/>
      <c r="CO507" s="341"/>
      <c r="CP507" s="341"/>
      <c r="CQ507" s="341"/>
      <c r="CR507" s="341"/>
      <c r="CS507" s="341"/>
      <c r="CT507" s="341"/>
      <c r="CU507" s="341"/>
      <c r="CV507" s="341"/>
      <c r="CW507" s="341"/>
      <c r="CX507" s="341"/>
      <c r="CY507" s="341"/>
      <c r="CZ507" s="341"/>
      <c r="DA507" s="341"/>
      <c r="DB507" s="341"/>
      <c r="DC507" s="341"/>
      <c r="DD507" s="341"/>
      <c r="DE507" s="341"/>
      <c r="DF507" s="341"/>
      <c r="DG507" s="341"/>
      <c r="DH507" s="341"/>
      <c r="DI507" s="341"/>
      <c r="DJ507" s="341"/>
      <c r="DK507" s="341"/>
      <c r="DL507" s="341"/>
      <c r="DM507" s="341"/>
      <c r="DN507" s="341"/>
      <c r="DO507" s="341"/>
      <c r="DP507" s="341"/>
      <c r="DQ507" s="341"/>
      <c r="DR507" s="341"/>
      <c r="DS507" s="341"/>
      <c r="DT507" s="341"/>
      <c r="DU507" s="341"/>
      <c r="DV507" s="341"/>
      <c r="DW507" s="341"/>
      <c r="DX507" s="341"/>
      <c r="DY507" s="341"/>
      <c r="DZ507" s="341"/>
      <c r="EA507" s="341"/>
      <c r="EB507" s="341"/>
      <c r="EC507" s="341"/>
      <c r="ED507" s="341"/>
      <c r="EE507" s="341"/>
      <c r="EF507" s="341"/>
      <c r="EG507" s="341"/>
      <c r="EH507" s="341"/>
      <c r="EI507" s="341"/>
      <c r="EJ507" s="341"/>
      <c r="EK507" s="341"/>
      <c r="EL507" s="341"/>
      <c r="EM507" s="341"/>
      <c r="EN507" s="341"/>
      <c r="EO507" s="341"/>
      <c r="EP507" s="341"/>
      <c r="EQ507" s="341"/>
      <c r="ER507" s="341"/>
      <c r="ES507" s="341"/>
      <c r="ET507" s="341"/>
      <c r="EU507" s="341"/>
      <c r="EV507" s="341"/>
      <c r="EW507" s="341"/>
    </row>
    <row r="508" spans="1:153" s="366" customFormat="1" ht="12.75">
      <c r="A508" s="336"/>
      <c r="B508" s="337"/>
      <c r="C508" s="425"/>
      <c r="D508" s="338"/>
      <c r="E508" s="339"/>
      <c r="F508" s="347"/>
      <c r="G508" s="347"/>
      <c r="H508" s="347"/>
      <c r="I508" s="347"/>
      <c r="J508" s="347"/>
      <c r="K508" s="347"/>
      <c r="L508" s="347"/>
      <c r="M508" s="347"/>
      <c r="N508" s="347"/>
      <c r="O508" s="347"/>
      <c r="P508" s="347"/>
      <c r="Q508" s="347"/>
      <c r="R508" s="347"/>
      <c r="S508" s="347"/>
      <c r="T508" s="347"/>
      <c r="U508" s="347"/>
      <c r="V508" s="347"/>
      <c r="W508" s="347"/>
      <c r="X508" s="347"/>
      <c r="Y508" s="347"/>
      <c r="Z508" s="347"/>
      <c r="AA508" s="347"/>
      <c r="AB508" s="347"/>
      <c r="AC508" s="341"/>
      <c r="AD508" s="341"/>
      <c r="AE508" s="341"/>
      <c r="AF508" s="341"/>
      <c r="AG508" s="341"/>
      <c r="AH508" s="341"/>
      <c r="AI508" s="341"/>
      <c r="AJ508" s="341"/>
      <c r="AK508" s="341"/>
      <c r="AL508" s="341"/>
      <c r="AM508" s="341"/>
      <c r="AN508" s="341"/>
      <c r="AO508" s="341"/>
      <c r="AP508" s="341"/>
      <c r="AQ508" s="341"/>
      <c r="AR508" s="341"/>
      <c r="AS508" s="341"/>
      <c r="AT508" s="341"/>
      <c r="AU508" s="341"/>
      <c r="AV508" s="341"/>
      <c r="AW508" s="341"/>
      <c r="AX508" s="341"/>
      <c r="AY508" s="341"/>
      <c r="AZ508" s="341"/>
      <c r="BA508" s="341"/>
      <c r="BB508" s="341"/>
      <c r="BC508" s="341"/>
      <c r="BD508" s="341"/>
      <c r="BE508" s="341"/>
      <c r="BF508" s="341"/>
      <c r="BG508" s="341"/>
      <c r="BH508" s="341"/>
      <c r="BI508" s="341"/>
      <c r="BJ508" s="341"/>
      <c r="BK508" s="341"/>
      <c r="BL508" s="341"/>
      <c r="BM508" s="341"/>
      <c r="BN508" s="341"/>
      <c r="BO508" s="341"/>
      <c r="BP508" s="341"/>
      <c r="BQ508" s="341"/>
      <c r="BR508" s="341"/>
      <c r="BS508" s="341"/>
      <c r="BT508" s="341"/>
      <c r="BU508" s="341"/>
      <c r="BV508" s="341"/>
      <c r="BW508" s="341"/>
      <c r="BX508" s="341"/>
      <c r="BY508" s="341"/>
      <c r="BZ508" s="341"/>
      <c r="CA508" s="341"/>
      <c r="CB508" s="341"/>
      <c r="CC508" s="341"/>
      <c r="CD508" s="341"/>
      <c r="CE508" s="341"/>
      <c r="CF508" s="341"/>
      <c r="CG508" s="341"/>
      <c r="CH508" s="341"/>
      <c r="CI508" s="341"/>
      <c r="CJ508" s="341"/>
      <c r="CK508" s="341"/>
      <c r="CL508" s="341"/>
      <c r="CM508" s="341"/>
      <c r="CN508" s="341"/>
      <c r="CO508" s="341"/>
      <c r="CP508" s="341"/>
      <c r="CQ508" s="341"/>
      <c r="CR508" s="341"/>
      <c r="CS508" s="341"/>
      <c r="CT508" s="341"/>
      <c r="CU508" s="341"/>
      <c r="CV508" s="341"/>
      <c r="CW508" s="341"/>
      <c r="CX508" s="341"/>
      <c r="CY508" s="341"/>
      <c r="CZ508" s="341"/>
      <c r="DA508" s="341"/>
      <c r="DB508" s="341"/>
      <c r="DC508" s="341"/>
      <c r="DD508" s="341"/>
      <c r="DE508" s="341"/>
      <c r="DF508" s="341"/>
      <c r="DG508" s="341"/>
      <c r="DH508" s="341"/>
      <c r="DI508" s="341"/>
      <c r="DJ508" s="341"/>
      <c r="DK508" s="341"/>
      <c r="DL508" s="341"/>
      <c r="DM508" s="341"/>
      <c r="DN508" s="341"/>
      <c r="DO508" s="341"/>
      <c r="DP508" s="341"/>
      <c r="DQ508" s="341"/>
      <c r="DR508" s="341"/>
      <c r="DS508" s="341"/>
      <c r="DT508" s="341"/>
      <c r="DU508" s="341"/>
      <c r="DV508" s="341"/>
      <c r="DW508" s="341"/>
      <c r="DX508" s="341"/>
      <c r="DY508" s="341"/>
      <c r="DZ508" s="341"/>
      <c r="EA508" s="341"/>
      <c r="EB508" s="341"/>
      <c r="EC508" s="341"/>
      <c r="ED508" s="341"/>
      <c r="EE508" s="341"/>
      <c r="EF508" s="341"/>
      <c r="EG508" s="341"/>
      <c r="EH508" s="341"/>
      <c r="EI508" s="341"/>
      <c r="EJ508" s="341"/>
      <c r="EK508" s="341"/>
      <c r="EL508" s="341"/>
      <c r="EM508" s="341"/>
      <c r="EN508" s="341"/>
      <c r="EO508" s="341"/>
      <c r="EP508" s="341"/>
      <c r="EQ508" s="341"/>
      <c r="ER508" s="341"/>
      <c r="ES508" s="341"/>
      <c r="ET508" s="341"/>
      <c r="EU508" s="341"/>
      <c r="EV508" s="341"/>
      <c r="EW508" s="341"/>
    </row>
    <row r="509" spans="1:153" s="366" customFormat="1" ht="12.75">
      <c r="A509" s="336"/>
      <c r="B509" s="337"/>
      <c r="C509" s="425"/>
      <c r="D509" s="338"/>
      <c r="E509" s="339"/>
      <c r="F509" s="347"/>
      <c r="G509" s="347"/>
      <c r="H509" s="347"/>
      <c r="I509" s="347"/>
      <c r="J509" s="347"/>
      <c r="K509" s="347"/>
      <c r="L509" s="347"/>
      <c r="M509" s="347"/>
      <c r="N509" s="347"/>
      <c r="O509" s="347"/>
      <c r="P509" s="347"/>
      <c r="Q509" s="347"/>
      <c r="R509" s="347"/>
      <c r="S509" s="347"/>
      <c r="T509" s="347"/>
      <c r="U509" s="347"/>
      <c r="V509" s="347"/>
      <c r="W509" s="347"/>
      <c r="X509" s="347"/>
      <c r="Y509" s="347"/>
      <c r="Z509" s="347"/>
      <c r="AA509" s="347"/>
      <c r="AB509" s="347"/>
      <c r="AC509" s="341"/>
      <c r="AD509" s="341"/>
      <c r="AE509" s="341"/>
      <c r="AF509" s="341"/>
      <c r="AG509" s="341"/>
      <c r="AH509" s="341"/>
      <c r="AI509" s="341"/>
      <c r="AJ509" s="341"/>
      <c r="AK509" s="341"/>
      <c r="AL509" s="341"/>
      <c r="AM509" s="341"/>
      <c r="AN509" s="341"/>
      <c r="AO509" s="341"/>
      <c r="AP509" s="341"/>
      <c r="AQ509" s="341"/>
      <c r="AR509" s="341"/>
      <c r="AS509" s="341"/>
      <c r="AT509" s="341"/>
      <c r="AU509" s="341"/>
      <c r="AV509" s="341"/>
      <c r="AW509" s="341"/>
      <c r="AX509" s="341"/>
      <c r="AY509" s="341"/>
      <c r="AZ509" s="341"/>
      <c r="BA509" s="341"/>
      <c r="BB509" s="341"/>
      <c r="BC509" s="341"/>
      <c r="BD509" s="341"/>
      <c r="BE509" s="341"/>
      <c r="BF509" s="341"/>
      <c r="BG509" s="341"/>
      <c r="BH509" s="341"/>
      <c r="BI509" s="341"/>
      <c r="BJ509" s="341"/>
      <c r="BK509" s="341"/>
      <c r="BL509" s="341"/>
      <c r="BM509" s="341"/>
      <c r="BN509" s="341"/>
      <c r="BO509" s="341"/>
      <c r="BP509" s="341"/>
      <c r="BQ509" s="341"/>
      <c r="BR509" s="341"/>
      <c r="BS509" s="341"/>
      <c r="BT509" s="341"/>
      <c r="BU509" s="341"/>
      <c r="BV509" s="341"/>
      <c r="BW509" s="341"/>
      <c r="BX509" s="341"/>
      <c r="BY509" s="341"/>
      <c r="BZ509" s="341"/>
      <c r="CA509" s="341"/>
      <c r="CB509" s="341"/>
      <c r="CC509" s="341"/>
      <c r="CD509" s="341"/>
      <c r="CE509" s="341"/>
      <c r="CF509" s="341"/>
      <c r="CG509" s="341"/>
      <c r="CH509" s="341"/>
      <c r="CI509" s="341"/>
      <c r="CJ509" s="341"/>
      <c r="CK509" s="341"/>
      <c r="CL509" s="341"/>
      <c r="CM509" s="341"/>
      <c r="CN509" s="341"/>
      <c r="CO509" s="341"/>
      <c r="CP509" s="341"/>
      <c r="CQ509" s="341"/>
      <c r="CR509" s="341"/>
      <c r="CS509" s="341"/>
      <c r="CT509" s="341"/>
      <c r="CU509" s="341"/>
      <c r="CV509" s="341"/>
      <c r="CW509" s="341"/>
      <c r="CX509" s="341"/>
      <c r="CY509" s="341"/>
      <c r="CZ509" s="341"/>
      <c r="DA509" s="341"/>
      <c r="DB509" s="341"/>
      <c r="DC509" s="341"/>
      <c r="DD509" s="341"/>
      <c r="DE509" s="341"/>
      <c r="DF509" s="341"/>
      <c r="DG509" s="341"/>
      <c r="DH509" s="341"/>
      <c r="DI509" s="341"/>
      <c r="DJ509" s="341"/>
      <c r="DK509" s="341"/>
      <c r="DL509" s="341"/>
      <c r="DM509" s="341"/>
      <c r="DN509" s="341"/>
      <c r="DO509" s="341"/>
      <c r="DP509" s="341"/>
      <c r="DQ509" s="341"/>
      <c r="DR509" s="341"/>
      <c r="DS509" s="341"/>
      <c r="DT509" s="341"/>
      <c r="DU509" s="341"/>
      <c r="DV509" s="341"/>
      <c r="DW509" s="341"/>
      <c r="DX509" s="341"/>
      <c r="DY509" s="341"/>
      <c r="DZ509" s="341"/>
      <c r="EA509" s="341"/>
      <c r="EB509" s="341"/>
      <c r="EC509" s="341"/>
      <c r="ED509" s="341"/>
      <c r="EE509" s="341"/>
      <c r="EF509" s="341"/>
      <c r="EG509" s="341"/>
      <c r="EH509" s="341"/>
      <c r="EI509" s="341"/>
      <c r="EJ509" s="341"/>
      <c r="EK509" s="341"/>
      <c r="EL509" s="341"/>
      <c r="EM509" s="341"/>
      <c r="EN509" s="341"/>
      <c r="EO509" s="341"/>
      <c r="EP509" s="341"/>
      <c r="EQ509" s="341"/>
      <c r="ER509" s="341"/>
      <c r="ES509" s="341"/>
      <c r="ET509" s="341"/>
      <c r="EU509" s="341"/>
      <c r="EV509" s="341"/>
      <c r="EW509" s="341"/>
    </row>
    <row r="510" spans="1:153" s="366" customFormat="1" ht="12.75">
      <c r="A510" s="336"/>
      <c r="B510" s="337"/>
      <c r="C510" s="425"/>
      <c r="D510" s="338"/>
      <c r="E510" s="339"/>
      <c r="F510" s="347"/>
      <c r="G510" s="347"/>
      <c r="H510" s="347"/>
      <c r="I510" s="347"/>
      <c r="J510" s="347"/>
      <c r="K510" s="347"/>
      <c r="L510" s="347"/>
      <c r="M510" s="347"/>
      <c r="N510" s="347"/>
      <c r="O510" s="347"/>
      <c r="P510" s="347"/>
      <c r="Q510" s="347"/>
      <c r="R510" s="347"/>
      <c r="S510" s="347"/>
      <c r="T510" s="347"/>
      <c r="U510" s="347"/>
      <c r="V510" s="347"/>
      <c r="W510" s="347"/>
      <c r="X510" s="347"/>
      <c r="Y510" s="347"/>
      <c r="Z510" s="347"/>
      <c r="AA510" s="347"/>
      <c r="AB510" s="347"/>
      <c r="AC510" s="341"/>
      <c r="AD510" s="341"/>
      <c r="AE510" s="341"/>
      <c r="AF510" s="341"/>
      <c r="AG510" s="341"/>
      <c r="AH510" s="341"/>
      <c r="AI510" s="341"/>
      <c r="AJ510" s="341"/>
      <c r="AK510" s="341"/>
      <c r="AL510" s="341"/>
      <c r="AM510" s="341"/>
      <c r="AN510" s="341"/>
      <c r="AO510" s="341"/>
      <c r="AP510" s="341"/>
      <c r="AQ510" s="341"/>
      <c r="AR510" s="341"/>
      <c r="AS510" s="341"/>
      <c r="AT510" s="341"/>
      <c r="AU510" s="341"/>
      <c r="AV510" s="341"/>
      <c r="AW510" s="341"/>
      <c r="AX510" s="341"/>
      <c r="AY510" s="341"/>
      <c r="AZ510" s="341"/>
      <c r="BA510" s="341"/>
      <c r="BB510" s="341"/>
      <c r="BC510" s="341"/>
      <c r="BD510" s="341"/>
      <c r="BE510" s="341"/>
      <c r="BF510" s="341"/>
      <c r="BG510" s="341"/>
      <c r="BH510" s="341"/>
      <c r="BI510" s="341"/>
      <c r="BJ510" s="341"/>
      <c r="BK510" s="341"/>
      <c r="BL510" s="341"/>
      <c r="BM510" s="341"/>
      <c r="BN510" s="341"/>
      <c r="BO510" s="341"/>
      <c r="BP510" s="341"/>
      <c r="BQ510" s="341"/>
      <c r="BR510" s="341"/>
      <c r="BS510" s="341"/>
      <c r="BT510" s="341"/>
      <c r="BU510" s="341"/>
      <c r="BV510" s="341"/>
      <c r="BW510" s="341"/>
      <c r="BX510" s="341"/>
      <c r="BY510" s="341"/>
      <c r="BZ510" s="341"/>
      <c r="CA510" s="341"/>
      <c r="CB510" s="341"/>
      <c r="CC510" s="341"/>
      <c r="CD510" s="341"/>
      <c r="CE510" s="341"/>
      <c r="CF510" s="341"/>
      <c r="CG510" s="341"/>
      <c r="CH510" s="341"/>
      <c r="CI510" s="341"/>
      <c r="CJ510" s="341"/>
      <c r="CK510" s="341"/>
      <c r="CL510" s="341"/>
      <c r="CM510" s="341"/>
      <c r="CN510" s="341"/>
      <c r="CO510" s="341"/>
      <c r="CP510" s="341"/>
      <c r="CQ510" s="341"/>
      <c r="CR510" s="341"/>
      <c r="CS510" s="341"/>
      <c r="CT510" s="341"/>
      <c r="CU510" s="341"/>
      <c r="CV510" s="341"/>
      <c r="CW510" s="341"/>
      <c r="CX510" s="341"/>
      <c r="CY510" s="341"/>
      <c r="CZ510" s="341"/>
      <c r="DA510" s="341"/>
      <c r="DB510" s="341"/>
      <c r="DC510" s="341"/>
      <c r="DD510" s="341"/>
      <c r="DE510" s="341"/>
      <c r="DF510" s="341"/>
      <c r="DG510" s="341"/>
      <c r="DH510" s="341"/>
      <c r="DI510" s="341"/>
      <c r="DJ510" s="341"/>
      <c r="DK510" s="341"/>
      <c r="DL510" s="341"/>
      <c r="DM510" s="341"/>
      <c r="DN510" s="341"/>
      <c r="DO510" s="341"/>
      <c r="DP510" s="341"/>
      <c r="DQ510" s="341"/>
      <c r="DR510" s="341"/>
      <c r="DS510" s="341"/>
      <c r="DT510" s="341"/>
      <c r="DU510" s="341"/>
      <c r="DV510" s="341"/>
      <c r="DW510" s="341"/>
      <c r="DX510" s="341"/>
      <c r="DY510" s="341"/>
      <c r="DZ510" s="341"/>
      <c r="EA510" s="341"/>
      <c r="EB510" s="341"/>
      <c r="EC510" s="341"/>
      <c r="ED510" s="341"/>
      <c r="EE510" s="341"/>
      <c r="EF510" s="341"/>
      <c r="EG510" s="341"/>
      <c r="EH510" s="341"/>
      <c r="EI510" s="341"/>
      <c r="EJ510" s="341"/>
      <c r="EK510" s="341"/>
      <c r="EL510" s="341"/>
      <c r="EM510" s="341"/>
      <c r="EN510" s="341"/>
      <c r="EO510" s="341"/>
      <c r="EP510" s="341"/>
      <c r="EQ510" s="341"/>
      <c r="ER510" s="341"/>
      <c r="ES510" s="341"/>
      <c r="ET510" s="341"/>
      <c r="EU510" s="341"/>
      <c r="EV510" s="341"/>
      <c r="EW510" s="341"/>
    </row>
    <row r="511" spans="1:153" s="366" customFormat="1" ht="12.75">
      <c r="A511" s="336"/>
      <c r="B511" s="337"/>
      <c r="C511" s="425"/>
      <c r="D511" s="338"/>
      <c r="E511" s="339"/>
      <c r="F511" s="347"/>
      <c r="G511" s="347"/>
      <c r="H511" s="347"/>
      <c r="I511" s="347"/>
      <c r="J511" s="347"/>
      <c r="K511" s="347"/>
      <c r="L511" s="347"/>
      <c r="M511" s="347"/>
      <c r="N511" s="347"/>
      <c r="O511" s="347"/>
      <c r="P511" s="347"/>
      <c r="Q511" s="347"/>
      <c r="R511" s="347"/>
      <c r="S511" s="347"/>
      <c r="T511" s="347"/>
      <c r="U511" s="347"/>
      <c r="V511" s="347"/>
      <c r="W511" s="347"/>
      <c r="X511" s="347"/>
      <c r="Y511" s="347"/>
      <c r="Z511" s="347"/>
      <c r="AA511" s="347"/>
      <c r="AB511" s="347"/>
      <c r="AC511" s="341"/>
      <c r="AD511" s="341"/>
      <c r="AE511" s="341"/>
      <c r="AF511" s="341"/>
      <c r="AG511" s="341"/>
      <c r="AH511" s="341"/>
      <c r="AI511" s="341"/>
      <c r="AJ511" s="341"/>
      <c r="AK511" s="341"/>
      <c r="AL511" s="341"/>
      <c r="AM511" s="341"/>
      <c r="AN511" s="341"/>
      <c r="AO511" s="341"/>
      <c r="AP511" s="341"/>
      <c r="AQ511" s="341"/>
      <c r="AR511" s="341"/>
      <c r="AS511" s="341"/>
      <c r="AT511" s="341"/>
      <c r="AU511" s="341"/>
      <c r="AV511" s="341"/>
      <c r="AW511" s="341"/>
      <c r="AX511" s="341"/>
      <c r="AY511" s="341"/>
      <c r="AZ511" s="341"/>
      <c r="BA511" s="341"/>
      <c r="BB511" s="341"/>
      <c r="BC511" s="341"/>
      <c r="BD511" s="341"/>
      <c r="BE511" s="341"/>
      <c r="BF511" s="341"/>
      <c r="BG511" s="341"/>
      <c r="BH511" s="341"/>
      <c r="BI511" s="341"/>
      <c r="BJ511" s="341"/>
      <c r="BK511" s="341"/>
      <c r="BL511" s="341"/>
      <c r="BM511" s="341"/>
      <c r="BN511" s="341"/>
      <c r="BO511" s="341"/>
      <c r="BP511" s="341"/>
      <c r="BQ511" s="341"/>
      <c r="BR511" s="341"/>
      <c r="BS511" s="341"/>
      <c r="BT511" s="341"/>
      <c r="BU511" s="341"/>
      <c r="BV511" s="341"/>
      <c r="BW511" s="341"/>
      <c r="BX511" s="341"/>
      <c r="BY511" s="341"/>
      <c r="BZ511" s="341"/>
      <c r="CA511" s="341"/>
      <c r="CB511" s="341"/>
      <c r="CC511" s="341"/>
      <c r="CD511" s="341"/>
      <c r="CE511" s="341"/>
      <c r="CF511" s="341"/>
      <c r="CG511" s="341"/>
      <c r="CH511" s="341"/>
      <c r="CI511" s="341"/>
      <c r="CJ511" s="341"/>
      <c r="CK511" s="341"/>
      <c r="CL511" s="341"/>
      <c r="CM511" s="341"/>
      <c r="CN511" s="341"/>
      <c r="CO511" s="341"/>
      <c r="CP511" s="341"/>
      <c r="CQ511" s="341"/>
      <c r="CR511" s="341"/>
      <c r="CS511" s="341"/>
      <c r="CT511" s="341"/>
      <c r="CU511" s="341"/>
      <c r="CV511" s="341"/>
      <c r="CW511" s="341"/>
      <c r="CX511" s="341"/>
      <c r="CY511" s="341"/>
      <c r="CZ511" s="341"/>
      <c r="DA511" s="341"/>
      <c r="DB511" s="341"/>
      <c r="DC511" s="341"/>
      <c r="DD511" s="341"/>
      <c r="DE511" s="341"/>
      <c r="DF511" s="341"/>
      <c r="DG511" s="341"/>
      <c r="DH511" s="341"/>
      <c r="DI511" s="341"/>
      <c r="DJ511" s="341"/>
      <c r="DK511" s="341"/>
      <c r="DL511" s="341"/>
      <c r="DM511" s="341"/>
      <c r="DN511" s="341"/>
      <c r="DO511" s="341"/>
      <c r="DP511" s="341"/>
      <c r="DQ511" s="341"/>
      <c r="DR511" s="341"/>
      <c r="DS511" s="341"/>
      <c r="DT511" s="341"/>
      <c r="DU511" s="341"/>
      <c r="DV511" s="341"/>
      <c r="DW511" s="341"/>
      <c r="DX511" s="341"/>
      <c r="DY511" s="341"/>
      <c r="DZ511" s="341"/>
      <c r="EA511" s="341"/>
      <c r="EB511" s="341"/>
      <c r="EC511" s="341"/>
      <c r="ED511" s="341"/>
      <c r="EE511" s="341"/>
      <c r="EF511" s="341"/>
      <c r="EG511" s="341"/>
      <c r="EH511" s="341"/>
      <c r="EI511" s="341"/>
      <c r="EJ511" s="341"/>
      <c r="EK511" s="341"/>
      <c r="EL511" s="341"/>
      <c r="EM511" s="341"/>
      <c r="EN511" s="341"/>
      <c r="EO511" s="341"/>
      <c r="EP511" s="341"/>
      <c r="EQ511" s="341"/>
      <c r="ER511" s="341"/>
      <c r="ES511" s="341"/>
      <c r="ET511" s="341"/>
      <c r="EU511" s="341"/>
      <c r="EV511" s="341"/>
      <c r="EW511" s="341"/>
    </row>
    <row r="512" spans="1:153" s="366" customFormat="1" ht="12.75">
      <c r="A512" s="336"/>
      <c r="B512" s="337"/>
      <c r="C512" s="425"/>
      <c r="D512" s="338"/>
      <c r="E512" s="339"/>
      <c r="F512" s="347"/>
      <c r="G512" s="347"/>
      <c r="H512" s="347"/>
      <c r="I512" s="347"/>
      <c r="J512" s="347"/>
      <c r="K512" s="347"/>
      <c r="L512" s="347"/>
      <c r="M512" s="347"/>
      <c r="N512" s="347"/>
      <c r="O512" s="347"/>
      <c r="P512" s="347"/>
      <c r="Q512" s="347"/>
      <c r="R512" s="347"/>
      <c r="S512" s="347"/>
      <c r="T512" s="347"/>
      <c r="U512" s="347"/>
      <c r="V512" s="347"/>
      <c r="W512" s="347"/>
      <c r="X512" s="347"/>
      <c r="Y512" s="347"/>
      <c r="Z512" s="347"/>
      <c r="AA512" s="347"/>
      <c r="AB512" s="347"/>
      <c r="AC512" s="341"/>
      <c r="AD512" s="341"/>
      <c r="AE512" s="341"/>
      <c r="AF512" s="341"/>
      <c r="AG512" s="341"/>
      <c r="AH512" s="341"/>
      <c r="AI512" s="341"/>
      <c r="AJ512" s="341"/>
      <c r="AK512" s="341"/>
      <c r="AL512" s="341"/>
      <c r="AM512" s="341"/>
      <c r="AN512" s="341"/>
      <c r="AO512" s="341"/>
      <c r="AP512" s="341"/>
      <c r="AQ512" s="341"/>
      <c r="AR512" s="341"/>
      <c r="AS512" s="341"/>
      <c r="AT512" s="341"/>
      <c r="AU512" s="341"/>
      <c r="AV512" s="341"/>
      <c r="AW512" s="341"/>
      <c r="AX512" s="341"/>
      <c r="AY512" s="341"/>
      <c r="AZ512" s="341"/>
      <c r="BA512" s="341"/>
      <c r="BB512" s="341"/>
      <c r="BC512" s="341"/>
      <c r="BD512" s="341"/>
      <c r="BE512" s="341"/>
      <c r="BF512" s="341"/>
      <c r="BG512" s="341"/>
      <c r="BH512" s="341"/>
      <c r="BI512" s="341"/>
      <c r="BJ512" s="341"/>
      <c r="BK512" s="341"/>
      <c r="BL512" s="341"/>
      <c r="BM512" s="341"/>
      <c r="BN512" s="341"/>
      <c r="BO512" s="341"/>
      <c r="BP512" s="341"/>
      <c r="BQ512" s="341"/>
      <c r="BR512" s="341"/>
      <c r="BS512" s="341"/>
      <c r="BT512" s="341"/>
      <c r="BU512" s="341"/>
      <c r="BV512" s="341"/>
      <c r="BW512" s="341"/>
      <c r="BX512" s="341"/>
      <c r="BY512" s="341"/>
      <c r="BZ512" s="341"/>
      <c r="CA512" s="341"/>
      <c r="CB512" s="341"/>
      <c r="CC512" s="341"/>
      <c r="CD512" s="341"/>
      <c r="CE512" s="341"/>
      <c r="CF512" s="341"/>
      <c r="CG512" s="341"/>
      <c r="CH512" s="341"/>
      <c r="CI512" s="341"/>
      <c r="CJ512" s="341"/>
      <c r="CK512" s="341"/>
      <c r="CL512" s="341"/>
      <c r="CM512" s="341"/>
      <c r="CN512" s="341"/>
      <c r="CO512" s="341"/>
      <c r="CP512" s="341"/>
      <c r="CQ512" s="341"/>
      <c r="CR512" s="341"/>
      <c r="CS512" s="341"/>
      <c r="CT512" s="341"/>
      <c r="CU512" s="341"/>
      <c r="CV512" s="341"/>
      <c r="CW512" s="341"/>
      <c r="CX512" s="341"/>
      <c r="CY512" s="341"/>
      <c r="CZ512" s="341"/>
      <c r="DA512" s="341"/>
      <c r="DB512" s="341"/>
      <c r="DC512" s="341"/>
      <c r="DD512" s="341"/>
      <c r="DE512" s="341"/>
      <c r="DF512" s="341"/>
      <c r="DG512" s="341"/>
      <c r="DH512" s="341"/>
      <c r="DI512" s="341"/>
      <c r="DJ512" s="341"/>
      <c r="DK512" s="341"/>
      <c r="DL512" s="341"/>
      <c r="DM512" s="341"/>
      <c r="DN512" s="341"/>
      <c r="DO512" s="341"/>
      <c r="DP512" s="341"/>
      <c r="DQ512" s="341"/>
      <c r="DR512" s="341"/>
      <c r="DS512" s="341"/>
      <c r="DT512" s="341"/>
      <c r="DU512" s="341"/>
      <c r="DV512" s="341"/>
      <c r="DW512" s="341"/>
      <c r="DX512" s="341"/>
      <c r="DY512" s="341"/>
      <c r="DZ512" s="341"/>
      <c r="EA512" s="341"/>
      <c r="EB512" s="341"/>
      <c r="EC512" s="341"/>
      <c r="ED512" s="341"/>
      <c r="EE512" s="341"/>
      <c r="EF512" s="341"/>
      <c r="EG512" s="341"/>
      <c r="EH512" s="341"/>
      <c r="EI512" s="341"/>
      <c r="EJ512" s="341"/>
      <c r="EK512" s="341"/>
      <c r="EL512" s="341"/>
      <c r="EM512" s="341"/>
      <c r="EN512" s="341"/>
      <c r="EO512" s="341"/>
      <c r="EP512" s="341"/>
      <c r="EQ512" s="341"/>
      <c r="ER512" s="341"/>
      <c r="ES512" s="341"/>
      <c r="ET512" s="341"/>
      <c r="EU512" s="341"/>
      <c r="EV512" s="341"/>
      <c r="EW512" s="341"/>
    </row>
    <row r="513" spans="1:153" s="366" customFormat="1" ht="12.75">
      <c r="A513" s="336"/>
      <c r="B513" s="337"/>
      <c r="C513" s="425"/>
      <c r="D513" s="338"/>
      <c r="E513" s="339"/>
      <c r="F513" s="347"/>
      <c r="G513" s="347"/>
      <c r="H513" s="347"/>
      <c r="I513" s="347"/>
      <c r="J513" s="347"/>
      <c r="K513" s="347"/>
      <c r="L513" s="347"/>
      <c r="M513" s="347"/>
      <c r="N513" s="347"/>
      <c r="O513" s="347"/>
      <c r="P513" s="347"/>
      <c r="Q513" s="347"/>
      <c r="R513" s="347"/>
      <c r="S513" s="347"/>
      <c r="T513" s="347"/>
      <c r="U513" s="347"/>
      <c r="V513" s="347"/>
      <c r="W513" s="347"/>
      <c r="X513" s="347"/>
      <c r="Y513" s="347"/>
      <c r="Z513" s="347"/>
      <c r="AA513" s="347"/>
      <c r="AB513" s="347"/>
      <c r="AC513" s="341"/>
      <c r="AD513" s="341"/>
      <c r="AE513" s="341"/>
      <c r="AF513" s="341"/>
      <c r="AG513" s="341"/>
      <c r="AH513" s="341"/>
      <c r="AI513" s="341"/>
      <c r="AJ513" s="341"/>
      <c r="AK513" s="341"/>
      <c r="AL513" s="341"/>
      <c r="AM513" s="341"/>
      <c r="AN513" s="341"/>
      <c r="AO513" s="341"/>
      <c r="AP513" s="341"/>
      <c r="AQ513" s="341"/>
      <c r="AR513" s="341"/>
      <c r="AS513" s="341"/>
      <c r="AT513" s="341"/>
      <c r="AU513" s="341"/>
      <c r="AV513" s="341"/>
      <c r="AW513" s="341"/>
      <c r="AX513" s="341"/>
      <c r="AY513" s="341"/>
      <c r="AZ513" s="341"/>
      <c r="BA513" s="341"/>
      <c r="BB513" s="341"/>
      <c r="BC513" s="341"/>
      <c r="BD513" s="341"/>
      <c r="BE513" s="341"/>
      <c r="BF513" s="341"/>
      <c r="BG513" s="341"/>
      <c r="BH513" s="341"/>
      <c r="BI513" s="341"/>
      <c r="BJ513" s="341"/>
      <c r="BK513" s="341"/>
      <c r="BL513" s="341"/>
      <c r="BM513" s="341"/>
      <c r="BN513" s="341"/>
      <c r="BO513" s="341"/>
      <c r="BP513" s="341"/>
      <c r="BQ513" s="341"/>
      <c r="BR513" s="341"/>
      <c r="BS513" s="341"/>
      <c r="BT513" s="341"/>
      <c r="BU513" s="341"/>
      <c r="BV513" s="341"/>
      <c r="BW513" s="341"/>
      <c r="BX513" s="341"/>
      <c r="BY513" s="341"/>
      <c r="BZ513" s="341"/>
      <c r="CA513" s="341"/>
      <c r="CB513" s="341"/>
      <c r="CC513" s="341"/>
      <c r="CD513" s="341"/>
      <c r="CE513" s="341"/>
      <c r="CF513" s="341"/>
      <c r="CG513" s="341"/>
      <c r="CH513" s="341"/>
      <c r="CI513" s="341"/>
      <c r="CJ513" s="341"/>
      <c r="CK513" s="341"/>
      <c r="CL513" s="341"/>
      <c r="CM513" s="341"/>
      <c r="CN513" s="341"/>
      <c r="CO513" s="341"/>
      <c r="CP513" s="341"/>
      <c r="CQ513" s="341"/>
      <c r="CR513" s="341"/>
      <c r="CS513" s="341"/>
      <c r="CT513" s="341"/>
      <c r="CU513" s="341"/>
      <c r="CV513" s="341"/>
      <c r="CW513" s="341"/>
      <c r="CX513" s="341"/>
      <c r="CY513" s="341"/>
      <c r="CZ513" s="341"/>
      <c r="DA513" s="341"/>
      <c r="DB513" s="341"/>
      <c r="DC513" s="341"/>
      <c r="DD513" s="341"/>
      <c r="DE513" s="341"/>
      <c r="DF513" s="341"/>
      <c r="DG513" s="341"/>
      <c r="DH513" s="341"/>
      <c r="DI513" s="341"/>
      <c r="DJ513" s="341"/>
      <c r="DK513" s="341"/>
      <c r="DL513" s="341"/>
      <c r="DM513" s="341"/>
      <c r="DN513" s="341"/>
      <c r="DO513" s="341"/>
      <c r="DP513" s="341"/>
      <c r="DQ513" s="341"/>
      <c r="DR513" s="341"/>
      <c r="DS513" s="341"/>
      <c r="DT513" s="341"/>
      <c r="DU513" s="341"/>
      <c r="DV513" s="341"/>
      <c r="DW513" s="341"/>
      <c r="DX513" s="341"/>
      <c r="DY513" s="341"/>
      <c r="DZ513" s="341"/>
      <c r="EA513" s="341"/>
      <c r="EB513" s="341"/>
      <c r="EC513" s="341"/>
      <c r="ED513" s="341"/>
      <c r="EE513" s="341"/>
      <c r="EF513" s="341"/>
      <c r="EG513" s="341"/>
      <c r="EH513" s="341"/>
      <c r="EI513" s="341"/>
      <c r="EJ513" s="341"/>
      <c r="EK513" s="341"/>
      <c r="EL513" s="341"/>
      <c r="EM513" s="341"/>
      <c r="EN513" s="341"/>
      <c r="EO513" s="341"/>
      <c r="EP513" s="341"/>
      <c r="EQ513" s="341"/>
      <c r="ER513" s="341"/>
      <c r="ES513" s="341"/>
      <c r="ET513" s="341"/>
      <c r="EU513" s="341"/>
      <c r="EV513" s="341"/>
      <c r="EW513" s="341"/>
    </row>
    <row r="514" spans="1:153" s="366" customFormat="1" ht="12.75">
      <c r="A514" s="336"/>
      <c r="B514" s="337"/>
      <c r="C514" s="425"/>
      <c r="D514" s="338"/>
      <c r="E514" s="339"/>
      <c r="F514" s="347"/>
      <c r="G514" s="347"/>
      <c r="H514" s="347"/>
      <c r="I514" s="347"/>
      <c r="J514" s="347"/>
      <c r="K514" s="347"/>
      <c r="L514" s="347"/>
      <c r="M514" s="347"/>
      <c r="N514" s="347"/>
      <c r="O514" s="347"/>
      <c r="P514" s="347"/>
      <c r="Q514" s="347"/>
      <c r="R514" s="347"/>
      <c r="S514" s="347"/>
      <c r="T514" s="347"/>
      <c r="U514" s="347"/>
      <c r="V514" s="347"/>
      <c r="W514" s="347"/>
      <c r="X514" s="347"/>
      <c r="Y514" s="347"/>
      <c r="Z514" s="347"/>
      <c r="AA514" s="347"/>
      <c r="AB514" s="347"/>
      <c r="AC514" s="341"/>
      <c r="AD514" s="341"/>
      <c r="AE514" s="341"/>
      <c r="AF514" s="341"/>
      <c r="AG514" s="341"/>
      <c r="AH514" s="341"/>
      <c r="AI514" s="341"/>
      <c r="AJ514" s="341"/>
      <c r="AK514" s="341"/>
      <c r="AL514" s="341"/>
      <c r="AM514" s="341"/>
      <c r="AN514" s="341"/>
      <c r="AO514" s="341"/>
      <c r="AP514" s="341"/>
      <c r="AQ514" s="341"/>
      <c r="AR514" s="341"/>
      <c r="AS514" s="341"/>
      <c r="AT514" s="341"/>
      <c r="AU514" s="341"/>
      <c r="AV514" s="341"/>
      <c r="AW514" s="341"/>
      <c r="AX514" s="341"/>
      <c r="AY514" s="341"/>
      <c r="AZ514" s="341"/>
      <c r="BA514" s="341"/>
      <c r="BB514" s="341"/>
      <c r="BC514" s="341"/>
      <c r="BD514" s="341"/>
      <c r="BE514" s="341"/>
      <c r="BF514" s="341"/>
      <c r="BG514" s="341"/>
      <c r="BH514" s="341"/>
      <c r="BI514" s="341"/>
      <c r="BJ514" s="341"/>
      <c r="BK514" s="341"/>
      <c r="BL514" s="341"/>
      <c r="BM514" s="341"/>
      <c r="BN514" s="341"/>
      <c r="BO514" s="341"/>
      <c r="BP514" s="341"/>
      <c r="BQ514" s="341"/>
      <c r="BR514" s="341"/>
      <c r="BS514" s="341"/>
      <c r="BT514" s="341"/>
      <c r="BU514" s="341"/>
      <c r="BV514" s="341"/>
      <c r="BW514" s="341"/>
      <c r="BX514" s="341"/>
      <c r="BY514" s="341"/>
      <c r="BZ514" s="341"/>
      <c r="CA514" s="341"/>
      <c r="CB514" s="341"/>
      <c r="CC514" s="341"/>
      <c r="CD514" s="341"/>
      <c r="CE514" s="341"/>
      <c r="CF514" s="341"/>
      <c r="CG514" s="341"/>
      <c r="CH514" s="341"/>
      <c r="CI514" s="341"/>
      <c r="CJ514" s="341"/>
      <c r="CK514" s="341"/>
      <c r="CL514" s="341"/>
      <c r="CM514" s="341"/>
      <c r="CN514" s="341"/>
      <c r="CO514" s="341"/>
      <c r="CP514" s="341"/>
      <c r="CQ514" s="341"/>
      <c r="CR514" s="341"/>
      <c r="CS514" s="341"/>
      <c r="CT514" s="341"/>
      <c r="CU514" s="341"/>
      <c r="CV514" s="341"/>
      <c r="CW514" s="341"/>
      <c r="CX514" s="341"/>
      <c r="CY514" s="341"/>
      <c r="CZ514" s="341"/>
      <c r="DA514" s="341"/>
      <c r="DB514" s="341"/>
      <c r="DC514" s="341"/>
      <c r="DD514" s="341"/>
      <c r="DE514" s="341"/>
      <c r="DF514" s="341"/>
      <c r="DG514" s="341"/>
      <c r="DH514" s="341"/>
      <c r="DI514" s="341"/>
      <c r="DJ514" s="341"/>
      <c r="DK514" s="341"/>
      <c r="DL514" s="341"/>
      <c r="DM514" s="341"/>
      <c r="DN514" s="341"/>
      <c r="DO514" s="341"/>
      <c r="DP514" s="341"/>
      <c r="DQ514" s="341"/>
      <c r="DR514" s="341"/>
      <c r="DS514" s="341"/>
      <c r="DT514" s="341"/>
      <c r="DU514" s="341"/>
      <c r="DV514" s="341"/>
      <c r="DW514" s="341"/>
      <c r="DX514" s="341"/>
      <c r="DY514" s="341"/>
      <c r="DZ514" s="341"/>
      <c r="EA514" s="341"/>
      <c r="EB514" s="341"/>
      <c r="EC514" s="341"/>
      <c r="ED514" s="341"/>
      <c r="EE514" s="341"/>
      <c r="EF514" s="341"/>
      <c r="EG514" s="341"/>
      <c r="EH514" s="341"/>
      <c r="EI514" s="341"/>
      <c r="EJ514" s="341"/>
      <c r="EK514" s="341"/>
      <c r="EL514" s="341"/>
      <c r="EM514" s="341"/>
      <c r="EN514" s="341"/>
      <c r="EO514" s="341"/>
      <c r="EP514" s="341"/>
      <c r="EQ514" s="341"/>
      <c r="ER514" s="341"/>
      <c r="ES514" s="341"/>
      <c r="ET514" s="341"/>
      <c r="EU514" s="341"/>
      <c r="EV514" s="341"/>
      <c r="EW514" s="341"/>
    </row>
    <row r="515" spans="1:153" s="366" customFormat="1" ht="12.75">
      <c r="A515" s="336"/>
      <c r="B515" s="337"/>
      <c r="C515" s="425"/>
      <c r="D515" s="338"/>
      <c r="E515" s="339"/>
      <c r="F515" s="347"/>
      <c r="G515" s="347"/>
      <c r="H515" s="347"/>
      <c r="I515" s="347"/>
      <c r="J515" s="347"/>
      <c r="K515" s="347"/>
      <c r="L515" s="347"/>
      <c r="M515" s="347"/>
      <c r="N515" s="347"/>
      <c r="O515" s="347"/>
      <c r="P515" s="347"/>
      <c r="Q515" s="347"/>
      <c r="R515" s="347"/>
      <c r="S515" s="347"/>
      <c r="T515" s="347"/>
      <c r="U515" s="347"/>
      <c r="V515" s="347"/>
      <c r="W515" s="347"/>
      <c r="X515" s="347"/>
      <c r="Y515" s="347"/>
      <c r="Z515" s="347"/>
      <c r="AA515" s="347"/>
      <c r="AB515" s="347"/>
      <c r="AC515" s="341"/>
      <c r="AD515" s="341"/>
      <c r="AE515" s="341"/>
      <c r="AF515" s="341"/>
      <c r="AG515" s="341"/>
      <c r="AH515" s="341"/>
      <c r="AI515" s="341"/>
      <c r="AJ515" s="341"/>
      <c r="AK515" s="341"/>
      <c r="AL515" s="341"/>
      <c r="AM515" s="341"/>
      <c r="AN515" s="341"/>
      <c r="AO515" s="341"/>
      <c r="AP515" s="341"/>
      <c r="AQ515" s="341"/>
      <c r="AR515" s="341"/>
      <c r="AS515" s="341"/>
      <c r="AT515" s="341"/>
      <c r="AU515" s="341"/>
      <c r="AV515" s="341"/>
      <c r="AW515" s="341"/>
      <c r="AX515" s="341"/>
      <c r="AY515" s="341"/>
      <c r="AZ515" s="341"/>
      <c r="BA515" s="341"/>
      <c r="BB515" s="341"/>
      <c r="BC515" s="341"/>
      <c r="BD515" s="341"/>
      <c r="BE515" s="341"/>
      <c r="BF515" s="341"/>
      <c r="BG515" s="341"/>
      <c r="BH515" s="341"/>
      <c r="BI515" s="341"/>
      <c r="BJ515" s="341"/>
      <c r="BK515" s="341"/>
      <c r="BL515" s="341"/>
      <c r="BM515" s="341"/>
      <c r="BN515" s="341"/>
      <c r="BO515" s="341"/>
      <c r="BP515" s="341"/>
      <c r="BQ515" s="341"/>
      <c r="BR515" s="341"/>
      <c r="BS515" s="341"/>
      <c r="BT515" s="341"/>
      <c r="BU515" s="341"/>
      <c r="BV515" s="341"/>
      <c r="BW515" s="341"/>
      <c r="BX515" s="341"/>
      <c r="BY515" s="341"/>
      <c r="BZ515" s="341"/>
      <c r="CA515" s="341"/>
      <c r="CB515" s="341"/>
      <c r="CC515" s="341"/>
      <c r="CD515" s="341"/>
      <c r="CE515" s="341"/>
      <c r="CF515" s="341"/>
      <c r="CG515" s="341"/>
      <c r="CH515" s="341"/>
      <c r="CI515" s="341"/>
      <c r="CJ515" s="341"/>
      <c r="CK515" s="341"/>
      <c r="CL515" s="341"/>
      <c r="CM515" s="341"/>
      <c r="CN515" s="341"/>
      <c r="CO515" s="341"/>
      <c r="CP515" s="341"/>
      <c r="CQ515" s="341"/>
      <c r="CR515" s="341"/>
      <c r="CS515" s="341"/>
      <c r="CT515" s="341"/>
      <c r="CU515" s="341"/>
      <c r="CV515" s="341"/>
      <c r="CW515" s="341"/>
      <c r="CX515" s="341"/>
      <c r="CY515" s="341"/>
      <c r="CZ515" s="341"/>
      <c r="DA515" s="341"/>
      <c r="DB515" s="341"/>
      <c r="DC515" s="341"/>
      <c r="DD515" s="341"/>
      <c r="DE515" s="341"/>
      <c r="DF515" s="341"/>
      <c r="DG515" s="341"/>
      <c r="DH515" s="341"/>
      <c r="DI515" s="341"/>
      <c r="DJ515" s="341"/>
      <c r="DK515" s="341"/>
      <c r="DL515" s="341"/>
      <c r="DM515" s="341"/>
      <c r="DN515" s="341"/>
      <c r="DO515" s="341"/>
      <c r="DP515" s="341"/>
      <c r="DQ515" s="341"/>
      <c r="DR515" s="341"/>
      <c r="DS515" s="341"/>
      <c r="DT515" s="341"/>
      <c r="DU515" s="341"/>
      <c r="DV515" s="341"/>
      <c r="DW515" s="341"/>
      <c r="DX515" s="341"/>
      <c r="DY515" s="341"/>
      <c r="DZ515" s="341"/>
      <c r="EA515" s="341"/>
      <c r="EB515" s="341"/>
      <c r="EC515" s="341"/>
      <c r="ED515" s="341"/>
      <c r="EE515" s="341"/>
      <c r="EF515" s="341"/>
      <c r="EG515" s="341"/>
      <c r="EH515" s="341"/>
      <c r="EI515" s="341"/>
      <c r="EJ515" s="341"/>
      <c r="EK515" s="341"/>
      <c r="EL515" s="341"/>
      <c r="EM515" s="341"/>
      <c r="EN515" s="341"/>
      <c r="EO515" s="341"/>
      <c r="EP515" s="341"/>
      <c r="EQ515" s="341"/>
      <c r="ER515" s="341"/>
      <c r="ES515" s="341"/>
      <c r="ET515" s="341"/>
      <c r="EU515" s="341"/>
      <c r="EV515" s="341"/>
      <c r="EW515" s="341"/>
    </row>
    <row r="516" spans="1:153" s="366" customFormat="1" ht="12.75">
      <c r="A516" s="336"/>
      <c r="B516" s="337"/>
      <c r="C516" s="425"/>
      <c r="D516" s="338"/>
      <c r="E516" s="339"/>
      <c r="F516" s="347"/>
      <c r="G516" s="347"/>
      <c r="H516" s="347"/>
      <c r="I516" s="347"/>
      <c r="J516" s="347"/>
      <c r="K516" s="347"/>
      <c r="L516" s="347"/>
      <c r="M516" s="347"/>
      <c r="N516" s="347"/>
      <c r="O516" s="347"/>
      <c r="P516" s="347"/>
      <c r="Q516" s="347"/>
      <c r="R516" s="347"/>
      <c r="S516" s="347"/>
      <c r="T516" s="347"/>
      <c r="U516" s="347"/>
      <c r="V516" s="347"/>
      <c r="W516" s="347"/>
      <c r="X516" s="347"/>
      <c r="Y516" s="347"/>
      <c r="Z516" s="347"/>
      <c r="AA516" s="347"/>
      <c r="AB516" s="347"/>
      <c r="AC516" s="341"/>
      <c r="AD516" s="341"/>
      <c r="AE516" s="341"/>
      <c r="AF516" s="341"/>
      <c r="AG516" s="341"/>
      <c r="AH516" s="341"/>
      <c r="AI516" s="341"/>
      <c r="AJ516" s="341"/>
      <c r="AK516" s="341"/>
      <c r="AL516" s="341"/>
      <c r="AM516" s="341"/>
      <c r="AN516" s="341"/>
      <c r="AO516" s="341"/>
      <c r="AP516" s="341"/>
      <c r="AQ516" s="341"/>
      <c r="AR516" s="341"/>
      <c r="AS516" s="341"/>
      <c r="AT516" s="341"/>
      <c r="AU516" s="341"/>
      <c r="AV516" s="341"/>
      <c r="AW516" s="341"/>
      <c r="AX516" s="341"/>
      <c r="AY516" s="341"/>
      <c r="AZ516" s="341"/>
      <c r="BA516" s="341"/>
      <c r="BB516" s="341"/>
      <c r="BC516" s="341"/>
      <c r="BD516" s="341"/>
      <c r="BE516" s="341"/>
      <c r="BF516" s="341"/>
      <c r="BG516" s="341"/>
      <c r="BH516" s="341"/>
      <c r="BI516" s="341"/>
      <c r="BJ516" s="341"/>
      <c r="BK516" s="341"/>
      <c r="BL516" s="341"/>
      <c r="BM516" s="341"/>
      <c r="BN516" s="341"/>
      <c r="BO516" s="341"/>
      <c r="BP516" s="341"/>
      <c r="BQ516" s="341"/>
      <c r="BR516" s="341"/>
      <c r="BS516" s="341"/>
      <c r="BT516" s="341"/>
      <c r="BU516" s="341"/>
      <c r="BV516" s="341"/>
      <c r="BW516" s="341"/>
      <c r="BX516" s="341"/>
      <c r="BY516" s="341"/>
      <c r="BZ516" s="341"/>
      <c r="CA516" s="341"/>
      <c r="CB516" s="341"/>
      <c r="CC516" s="341"/>
      <c r="CD516" s="341"/>
      <c r="CE516" s="341"/>
      <c r="CF516" s="341"/>
      <c r="CG516" s="341"/>
      <c r="CH516" s="341"/>
      <c r="CI516" s="341"/>
      <c r="CJ516" s="341"/>
      <c r="CK516" s="341"/>
      <c r="CL516" s="341"/>
      <c r="CM516" s="341"/>
      <c r="CN516" s="341"/>
      <c r="CO516" s="341"/>
      <c r="CP516" s="341"/>
      <c r="CQ516" s="341"/>
      <c r="CR516" s="341"/>
      <c r="CS516" s="341"/>
      <c r="CT516" s="341"/>
      <c r="CU516" s="341"/>
      <c r="CV516" s="341"/>
      <c r="CW516" s="341"/>
      <c r="CX516" s="341"/>
      <c r="CY516" s="341"/>
      <c r="CZ516" s="341"/>
      <c r="DA516" s="341"/>
      <c r="DB516" s="341"/>
      <c r="DC516" s="341"/>
      <c r="DD516" s="341"/>
      <c r="DE516" s="341"/>
      <c r="DF516" s="341"/>
      <c r="DG516" s="341"/>
      <c r="DH516" s="341"/>
      <c r="DI516" s="341"/>
      <c r="DJ516" s="341"/>
      <c r="DK516" s="341"/>
      <c r="DL516" s="341"/>
      <c r="DM516" s="341"/>
      <c r="DN516" s="341"/>
      <c r="DO516" s="341"/>
      <c r="DP516" s="341"/>
      <c r="DQ516" s="341"/>
      <c r="DR516" s="341"/>
      <c r="DS516" s="341"/>
      <c r="DT516" s="341"/>
      <c r="DU516" s="341"/>
      <c r="DV516" s="341"/>
      <c r="DW516" s="341"/>
      <c r="DX516" s="341"/>
      <c r="DY516" s="341"/>
      <c r="DZ516" s="341"/>
      <c r="EA516" s="341"/>
      <c r="EB516" s="341"/>
      <c r="EC516" s="341"/>
      <c r="ED516" s="341"/>
      <c r="EE516" s="341"/>
      <c r="EF516" s="341"/>
      <c r="EG516" s="341"/>
      <c r="EH516" s="341"/>
      <c r="EI516" s="341"/>
      <c r="EJ516" s="341"/>
      <c r="EK516" s="341"/>
      <c r="EL516" s="341"/>
      <c r="EM516" s="341"/>
      <c r="EN516" s="341"/>
      <c r="EO516" s="341"/>
      <c r="EP516" s="341"/>
      <c r="EQ516" s="341"/>
      <c r="ER516" s="341"/>
      <c r="ES516" s="341"/>
      <c r="ET516" s="341"/>
      <c r="EU516" s="341"/>
      <c r="EV516" s="341"/>
      <c r="EW516" s="341"/>
    </row>
    <row r="517" spans="1:153" s="366" customFormat="1" ht="12.75">
      <c r="A517" s="336"/>
      <c r="B517" s="337"/>
      <c r="C517" s="425"/>
      <c r="D517" s="338"/>
      <c r="E517" s="339"/>
      <c r="F517" s="347"/>
      <c r="G517" s="347"/>
      <c r="H517" s="347"/>
      <c r="I517" s="347"/>
      <c r="J517" s="347"/>
      <c r="K517" s="347"/>
      <c r="L517" s="347"/>
      <c r="M517" s="347"/>
      <c r="N517" s="347"/>
      <c r="O517" s="347"/>
      <c r="P517" s="347"/>
      <c r="Q517" s="347"/>
      <c r="R517" s="347"/>
      <c r="S517" s="347"/>
      <c r="T517" s="347"/>
      <c r="U517" s="347"/>
      <c r="V517" s="347"/>
      <c r="W517" s="347"/>
      <c r="X517" s="347"/>
      <c r="Y517" s="347"/>
      <c r="Z517" s="347"/>
      <c r="AA517" s="347"/>
      <c r="AB517" s="347"/>
      <c r="AC517" s="341"/>
      <c r="AD517" s="341"/>
      <c r="AE517" s="341"/>
      <c r="AF517" s="341"/>
      <c r="AG517" s="341"/>
      <c r="AH517" s="341"/>
      <c r="AI517" s="341"/>
      <c r="AJ517" s="341"/>
      <c r="AK517" s="341"/>
      <c r="AL517" s="341"/>
      <c r="AM517" s="341"/>
      <c r="AN517" s="341"/>
      <c r="AO517" s="341"/>
      <c r="AP517" s="341"/>
      <c r="AQ517" s="341"/>
      <c r="AR517" s="341"/>
      <c r="AS517" s="341"/>
      <c r="AT517" s="341"/>
      <c r="AU517" s="341"/>
      <c r="AV517" s="341"/>
      <c r="AW517" s="341"/>
      <c r="AX517" s="341"/>
      <c r="AY517" s="341"/>
      <c r="AZ517" s="341"/>
      <c r="BA517" s="341"/>
      <c r="BB517" s="341"/>
      <c r="BC517" s="341"/>
      <c r="BD517" s="341"/>
      <c r="BE517" s="341"/>
      <c r="BF517" s="341"/>
      <c r="BG517" s="341"/>
      <c r="BH517" s="341"/>
      <c r="BI517" s="341"/>
      <c r="BJ517" s="341"/>
      <c r="BK517" s="341"/>
      <c r="BL517" s="341"/>
      <c r="BM517" s="341"/>
      <c r="BN517" s="341"/>
      <c r="BO517" s="341"/>
      <c r="BP517" s="341"/>
      <c r="BQ517" s="341"/>
      <c r="BR517" s="341"/>
      <c r="BS517" s="341"/>
      <c r="BT517" s="341"/>
      <c r="BU517" s="341"/>
      <c r="BV517" s="341"/>
      <c r="BW517" s="341"/>
      <c r="BX517" s="341"/>
      <c r="BY517" s="341"/>
      <c r="BZ517" s="341"/>
      <c r="CA517" s="341"/>
      <c r="CB517" s="341"/>
      <c r="CC517" s="341"/>
      <c r="CD517" s="341"/>
      <c r="CE517" s="341"/>
      <c r="CF517" s="341"/>
      <c r="CG517" s="341"/>
      <c r="CH517" s="341"/>
      <c r="CI517" s="341"/>
      <c r="CJ517" s="341"/>
      <c r="CK517" s="341"/>
      <c r="CL517" s="341"/>
      <c r="CM517" s="341"/>
      <c r="CN517" s="341"/>
      <c r="CO517" s="341"/>
      <c r="CP517" s="341"/>
      <c r="CQ517" s="341"/>
      <c r="CR517" s="341"/>
      <c r="CS517" s="341"/>
      <c r="CT517" s="341"/>
      <c r="CU517" s="341"/>
      <c r="CV517" s="341"/>
      <c r="CW517" s="341"/>
      <c r="CX517" s="341"/>
      <c r="CY517" s="341"/>
      <c r="CZ517" s="341"/>
      <c r="DA517" s="341"/>
      <c r="DB517" s="341"/>
      <c r="DC517" s="341"/>
      <c r="DD517" s="341"/>
      <c r="DE517" s="341"/>
      <c r="DF517" s="341"/>
      <c r="DG517" s="341"/>
      <c r="DH517" s="341"/>
      <c r="DI517" s="341"/>
      <c r="DJ517" s="341"/>
      <c r="DK517" s="341"/>
      <c r="DL517" s="341"/>
      <c r="DM517" s="341"/>
      <c r="DN517" s="341"/>
      <c r="DO517" s="341"/>
      <c r="DP517" s="341"/>
      <c r="DQ517" s="341"/>
      <c r="DR517" s="341"/>
      <c r="DS517" s="341"/>
      <c r="DT517" s="341"/>
      <c r="DU517" s="341"/>
      <c r="DV517" s="341"/>
      <c r="DW517" s="341"/>
      <c r="DX517" s="341"/>
      <c r="DY517" s="341"/>
      <c r="DZ517" s="341"/>
      <c r="EA517" s="341"/>
      <c r="EB517" s="341"/>
      <c r="EC517" s="341"/>
      <c r="ED517" s="341"/>
      <c r="EE517" s="341"/>
      <c r="EF517" s="341"/>
      <c r="EG517" s="341"/>
      <c r="EH517" s="341"/>
      <c r="EI517" s="341"/>
      <c r="EJ517" s="341"/>
      <c r="EK517" s="341"/>
      <c r="EL517" s="341"/>
      <c r="EM517" s="341"/>
      <c r="EN517" s="341"/>
      <c r="EO517" s="341"/>
      <c r="EP517" s="341"/>
      <c r="EQ517" s="341"/>
      <c r="ER517" s="341"/>
      <c r="ES517" s="341"/>
      <c r="ET517" s="341"/>
      <c r="EU517" s="341"/>
      <c r="EV517" s="341"/>
      <c r="EW517" s="341"/>
    </row>
    <row r="518" spans="1:153" s="366" customFormat="1" ht="12.75">
      <c r="A518" s="336"/>
      <c r="B518" s="337"/>
      <c r="C518" s="425"/>
      <c r="D518" s="338"/>
      <c r="E518" s="339"/>
      <c r="F518" s="347"/>
      <c r="G518" s="347"/>
      <c r="H518" s="347"/>
      <c r="I518" s="347"/>
      <c r="J518" s="347"/>
      <c r="K518" s="347"/>
      <c r="L518" s="347"/>
      <c r="M518" s="347"/>
      <c r="N518" s="347"/>
      <c r="O518" s="347"/>
      <c r="P518" s="347"/>
      <c r="Q518" s="347"/>
      <c r="R518" s="347"/>
      <c r="S518" s="347"/>
      <c r="T518" s="347"/>
      <c r="U518" s="347"/>
      <c r="V518" s="347"/>
      <c r="W518" s="347"/>
      <c r="X518" s="347"/>
      <c r="Y518" s="347"/>
      <c r="Z518" s="347"/>
      <c r="AA518" s="347"/>
      <c r="AB518" s="347"/>
      <c r="AC518" s="341"/>
      <c r="AD518" s="341"/>
      <c r="AE518" s="341"/>
      <c r="AF518" s="341"/>
      <c r="AG518" s="341"/>
      <c r="AH518" s="341"/>
      <c r="AI518" s="341"/>
      <c r="AJ518" s="341"/>
      <c r="AK518" s="341"/>
      <c r="AL518" s="341"/>
      <c r="AM518" s="341"/>
      <c r="AN518" s="341"/>
      <c r="AO518" s="341"/>
      <c r="AP518" s="341"/>
      <c r="AQ518" s="341"/>
      <c r="AR518" s="341"/>
      <c r="AS518" s="341"/>
      <c r="AT518" s="341"/>
      <c r="AU518" s="341"/>
      <c r="AV518" s="341"/>
      <c r="AW518" s="341"/>
      <c r="AX518" s="341"/>
      <c r="AY518" s="341"/>
      <c r="AZ518" s="341"/>
      <c r="BA518" s="341"/>
      <c r="BB518" s="341"/>
      <c r="BC518" s="341"/>
      <c r="BD518" s="341"/>
      <c r="BE518" s="341"/>
      <c r="BF518" s="341"/>
      <c r="BG518" s="341"/>
      <c r="BH518" s="341"/>
      <c r="BI518" s="341"/>
      <c r="BJ518" s="341"/>
      <c r="BK518" s="341"/>
      <c r="BL518" s="341"/>
      <c r="BM518" s="341"/>
      <c r="BN518" s="341"/>
      <c r="BO518" s="341"/>
      <c r="BP518" s="341"/>
      <c r="BQ518" s="341"/>
      <c r="BR518" s="341"/>
      <c r="BS518" s="341"/>
      <c r="BT518" s="341"/>
      <c r="BU518" s="341"/>
      <c r="BV518" s="341"/>
      <c r="BW518" s="341"/>
      <c r="BX518" s="341"/>
      <c r="BY518" s="341"/>
      <c r="BZ518" s="341"/>
      <c r="CA518" s="341"/>
      <c r="CB518" s="341"/>
      <c r="CC518" s="341"/>
      <c r="CD518" s="341"/>
      <c r="CE518" s="341"/>
      <c r="CF518" s="341"/>
      <c r="CG518" s="341"/>
      <c r="CH518" s="341"/>
      <c r="CI518" s="341"/>
      <c r="CJ518" s="341"/>
      <c r="CK518" s="341"/>
      <c r="CL518" s="341"/>
      <c r="CM518" s="341"/>
      <c r="CN518" s="341"/>
      <c r="CO518" s="341"/>
      <c r="CP518" s="341"/>
      <c r="CQ518" s="341"/>
      <c r="CR518" s="341"/>
      <c r="CS518" s="341"/>
      <c r="CT518" s="341"/>
      <c r="CU518" s="341"/>
      <c r="CV518" s="341"/>
      <c r="CW518" s="341"/>
      <c r="CX518" s="341"/>
      <c r="CY518" s="341"/>
      <c r="CZ518" s="341"/>
      <c r="DA518" s="341"/>
      <c r="DB518" s="341"/>
      <c r="DC518" s="341"/>
      <c r="DD518" s="341"/>
      <c r="DE518" s="341"/>
      <c r="DF518" s="341"/>
      <c r="DG518" s="341"/>
      <c r="DH518" s="341"/>
      <c r="DI518" s="341"/>
      <c r="DJ518" s="341"/>
      <c r="DK518" s="341"/>
      <c r="DL518" s="341"/>
      <c r="DM518" s="341"/>
      <c r="DN518" s="341"/>
      <c r="DO518" s="341"/>
      <c r="DP518" s="341"/>
      <c r="DQ518" s="341"/>
      <c r="DR518" s="341"/>
      <c r="DS518" s="341"/>
      <c r="DT518" s="341"/>
      <c r="DU518" s="341"/>
      <c r="DV518" s="341"/>
      <c r="DW518" s="341"/>
      <c r="DX518" s="341"/>
      <c r="DY518" s="341"/>
      <c r="DZ518" s="341"/>
      <c r="EA518" s="341"/>
      <c r="EB518" s="341"/>
      <c r="EC518" s="341"/>
      <c r="ED518" s="341"/>
      <c r="EE518" s="341"/>
      <c r="EF518" s="341"/>
      <c r="EG518" s="341"/>
      <c r="EH518" s="341"/>
      <c r="EI518" s="341"/>
      <c r="EJ518" s="341"/>
      <c r="EK518" s="341"/>
      <c r="EL518" s="341"/>
      <c r="EM518" s="341"/>
      <c r="EN518" s="341"/>
      <c r="EO518" s="341"/>
      <c r="EP518" s="341"/>
      <c r="EQ518" s="341"/>
      <c r="ER518" s="341"/>
      <c r="ES518" s="341"/>
      <c r="ET518" s="341"/>
      <c r="EU518" s="341"/>
      <c r="EV518" s="341"/>
      <c r="EW518" s="341"/>
    </row>
    <row r="519" spans="1:153" s="366" customFormat="1" ht="12.75">
      <c r="A519" s="336"/>
      <c r="B519" s="337"/>
      <c r="C519" s="425"/>
      <c r="D519" s="338"/>
      <c r="E519" s="339"/>
      <c r="F519" s="347"/>
      <c r="G519" s="347"/>
      <c r="H519" s="347"/>
      <c r="I519" s="347"/>
      <c r="J519" s="347"/>
      <c r="K519" s="347"/>
      <c r="L519" s="347"/>
      <c r="M519" s="347"/>
      <c r="N519" s="347"/>
      <c r="O519" s="347"/>
      <c r="P519" s="347"/>
      <c r="Q519" s="347"/>
      <c r="R519" s="347"/>
      <c r="S519" s="347"/>
      <c r="T519" s="347"/>
      <c r="U519" s="347"/>
      <c r="V519" s="347"/>
      <c r="W519" s="347"/>
      <c r="X519" s="347"/>
      <c r="Y519" s="347"/>
      <c r="Z519" s="347"/>
      <c r="AA519" s="347"/>
      <c r="AB519" s="347"/>
      <c r="AC519" s="341"/>
      <c r="AD519" s="341"/>
      <c r="AE519" s="341"/>
      <c r="AF519" s="341"/>
      <c r="AG519" s="341"/>
      <c r="AH519" s="341"/>
      <c r="AI519" s="341"/>
      <c r="AJ519" s="341"/>
      <c r="AK519" s="341"/>
      <c r="AL519" s="341"/>
      <c r="AM519" s="341"/>
      <c r="AN519" s="341"/>
      <c r="AO519" s="341"/>
      <c r="AP519" s="341"/>
      <c r="AQ519" s="341"/>
      <c r="AR519" s="341"/>
      <c r="AS519" s="341"/>
      <c r="AT519" s="341"/>
      <c r="AU519" s="341"/>
      <c r="AV519" s="341"/>
      <c r="AW519" s="341"/>
      <c r="AX519" s="341"/>
      <c r="AY519" s="341"/>
      <c r="AZ519" s="341"/>
      <c r="BA519" s="341"/>
      <c r="BB519" s="341"/>
      <c r="BC519" s="341"/>
      <c r="BD519" s="341"/>
      <c r="BE519" s="341"/>
      <c r="BF519" s="341"/>
      <c r="BG519" s="341"/>
      <c r="BH519" s="341"/>
      <c r="BI519" s="341"/>
      <c r="BJ519" s="341"/>
      <c r="BK519" s="341"/>
      <c r="BL519" s="341"/>
      <c r="BM519" s="341"/>
      <c r="BN519" s="341"/>
      <c r="BO519" s="341"/>
      <c r="BP519" s="341"/>
      <c r="BQ519" s="341"/>
      <c r="BR519" s="341"/>
      <c r="BS519" s="341"/>
      <c r="BT519" s="341"/>
      <c r="BU519" s="341"/>
      <c r="BV519" s="341"/>
      <c r="BW519" s="341"/>
      <c r="BX519" s="341"/>
      <c r="BY519" s="341"/>
      <c r="BZ519" s="341"/>
      <c r="CA519" s="341"/>
      <c r="CB519" s="341"/>
      <c r="CC519" s="341"/>
      <c r="CD519" s="341"/>
      <c r="CE519" s="341"/>
      <c r="CF519" s="341"/>
      <c r="CG519" s="341"/>
      <c r="CH519" s="341"/>
      <c r="CI519" s="341"/>
      <c r="CJ519" s="341"/>
      <c r="CK519" s="341"/>
      <c r="CL519" s="341"/>
      <c r="CM519" s="341"/>
      <c r="CN519" s="341"/>
      <c r="CO519" s="341"/>
      <c r="CP519" s="341"/>
      <c r="CQ519" s="341"/>
      <c r="CR519" s="341"/>
      <c r="CS519" s="341"/>
      <c r="CT519" s="341"/>
      <c r="CU519" s="341"/>
      <c r="CV519" s="341"/>
      <c r="CW519" s="341"/>
      <c r="CX519" s="341"/>
      <c r="CY519" s="341"/>
      <c r="CZ519" s="341"/>
      <c r="DA519" s="341"/>
      <c r="DB519" s="341"/>
      <c r="DC519" s="341"/>
      <c r="DD519" s="341"/>
      <c r="DE519" s="341"/>
      <c r="DF519" s="341"/>
      <c r="DG519" s="341"/>
      <c r="DH519" s="341"/>
      <c r="DI519" s="341"/>
      <c r="DJ519" s="341"/>
      <c r="DK519" s="341"/>
      <c r="DL519" s="341"/>
      <c r="DM519" s="341"/>
      <c r="DN519" s="341"/>
      <c r="DO519" s="341"/>
      <c r="DP519" s="341"/>
      <c r="DQ519" s="341"/>
      <c r="DR519" s="341"/>
      <c r="DS519" s="341"/>
      <c r="DT519" s="341"/>
      <c r="DU519" s="341"/>
      <c r="DV519" s="341"/>
      <c r="DW519" s="341"/>
      <c r="DX519" s="341"/>
      <c r="DY519" s="341"/>
      <c r="DZ519" s="341"/>
      <c r="EA519" s="341"/>
      <c r="EB519" s="341"/>
      <c r="EC519" s="341"/>
      <c r="ED519" s="341"/>
      <c r="EE519" s="341"/>
      <c r="EF519" s="341"/>
      <c r="EG519" s="341"/>
      <c r="EH519" s="341"/>
      <c r="EI519" s="341"/>
      <c r="EJ519" s="341"/>
      <c r="EK519" s="341"/>
      <c r="EL519" s="341"/>
      <c r="EM519" s="341"/>
      <c r="EN519" s="341"/>
      <c r="EO519" s="341"/>
      <c r="EP519" s="341"/>
      <c r="EQ519" s="341"/>
      <c r="ER519" s="341"/>
      <c r="ES519" s="341"/>
      <c r="ET519" s="341"/>
      <c r="EU519" s="341"/>
      <c r="EV519" s="341"/>
      <c r="EW519" s="341"/>
    </row>
    <row r="520" spans="1:153" s="366" customFormat="1" ht="12.75">
      <c r="A520" s="336"/>
      <c r="B520" s="337"/>
      <c r="C520" s="425"/>
      <c r="D520" s="338"/>
      <c r="E520" s="339"/>
      <c r="F520" s="347"/>
      <c r="G520" s="347"/>
      <c r="H520" s="347"/>
      <c r="I520" s="347"/>
      <c r="J520" s="347"/>
      <c r="K520" s="347"/>
      <c r="L520" s="347"/>
      <c r="M520" s="347"/>
      <c r="N520" s="347"/>
      <c r="O520" s="347"/>
      <c r="P520" s="347"/>
      <c r="Q520" s="347"/>
      <c r="R520" s="347"/>
      <c r="S520" s="347"/>
      <c r="T520" s="347"/>
      <c r="U520" s="347"/>
      <c r="V520" s="347"/>
      <c r="W520" s="347"/>
      <c r="X520" s="347"/>
      <c r="Y520" s="347"/>
      <c r="Z520" s="347"/>
      <c r="AA520" s="347"/>
      <c r="AB520" s="347"/>
      <c r="AC520" s="341"/>
      <c r="AD520" s="341"/>
      <c r="AE520" s="341"/>
      <c r="AF520" s="341"/>
      <c r="AG520" s="341"/>
      <c r="AH520" s="341"/>
      <c r="AI520" s="341"/>
      <c r="AJ520" s="341"/>
      <c r="AK520" s="341"/>
      <c r="AL520" s="341"/>
      <c r="AM520" s="341"/>
      <c r="AN520" s="341"/>
      <c r="AO520" s="341"/>
      <c r="AP520" s="341"/>
      <c r="AQ520" s="341"/>
      <c r="AR520" s="341"/>
      <c r="AS520" s="341"/>
      <c r="AT520" s="341"/>
      <c r="AU520" s="341"/>
      <c r="AV520" s="341"/>
      <c r="AW520" s="341"/>
      <c r="AX520" s="341"/>
      <c r="AY520" s="341"/>
      <c r="AZ520" s="341"/>
      <c r="BA520" s="341"/>
      <c r="BB520" s="341"/>
      <c r="BC520" s="341"/>
      <c r="BD520" s="341"/>
      <c r="BE520" s="341"/>
      <c r="BF520" s="341"/>
      <c r="BG520" s="341"/>
      <c r="BH520" s="341"/>
      <c r="BI520" s="341"/>
      <c r="BJ520" s="341"/>
      <c r="BK520" s="341"/>
      <c r="BL520" s="341"/>
      <c r="BM520" s="341"/>
      <c r="BN520" s="341"/>
      <c r="BO520" s="341"/>
      <c r="BP520" s="341"/>
      <c r="BQ520" s="341"/>
      <c r="BR520" s="341"/>
      <c r="BS520" s="341"/>
      <c r="BT520" s="341"/>
      <c r="BU520" s="341"/>
      <c r="BV520" s="341"/>
      <c r="BW520" s="341"/>
      <c r="BX520" s="341"/>
      <c r="BY520" s="341"/>
      <c r="BZ520" s="341"/>
      <c r="CA520" s="341"/>
      <c r="CB520" s="341"/>
      <c r="CC520" s="341"/>
      <c r="CD520" s="341"/>
      <c r="CE520" s="341"/>
      <c r="CF520" s="341"/>
      <c r="CG520" s="341"/>
      <c r="CH520" s="341"/>
      <c r="CI520" s="341"/>
      <c r="CJ520" s="341"/>
      <c r="CK520" s="341"/>
      <c r="CL520" s="341"/>
      <c r="CM520" s="341"/>
      <c r="CN520" s="341"/>
      <c r="CO520" s="341"/>
      <c r="CP520" s="341"/>
      <c r="CQ520" s="341"/>
      <c r="CR520" s="341"/>
      <c r="CS520" s="341"/>
      <c r="CT520" s="341"/>
      <c r="CU520" s="341"/>
      <c r="CV520" s="341"/>
      <c r="CW520" s="341"/>
      <c r="CX520" s="341"/>
      <c r="CY520" s="341"/>
      <c r="CZ520" s="341"/>
      <c r="DA520" s="341"/>
      <c r="DB520" s="341"/>
      <c r="DC520" s="341"/>
      <c r="DD520" s="341"/>
      <c r="DE520" s="341"/>
      <c r="DF520" s="341"/>
      <c r="DG520" s="341"/>
      <c r="DH520" s="341"/>
      <c r="DI520" s="341"/>
      <c r="DJ520" s="341"/>
      <c r="DK520" s="341"/>
      <c r="DL520" s="341"/>
      <c r="DM520" s="341"/>
      <c r="DN520" s="341"/>
      <c r="DO520" s="341"/>
      <c r="DP520" s="341"/>
      <c r="DQ520" s="341"/>
      <c r="DR520" s="341"/>
      <c r="DS520" s="341"/>
      <c r="DT520" s="341"/>
      <c r="DU520" s="341"/>
      <c r="DV520" s="341"/>
      <c r="DW520" s="341"/>
      <c r="DX520" s="341"/>
      <c r="DY520" s="341"/>
      <c r="DZ520" s="341"/>
      <c r="EA520" s="341"/>
      <c r="EB520" s="341"/>
      <c r="EC520" s="341"/>
      <c r="ED520" s="341"/>
      <c r="EE520" s="341"/>
      <c r="EF520" s="341"/>
      <c r="EG520" s="341"/>
      <c r="EH520" s="341"/>
      <c r="EI520" s="341"/>
      <c r="EJ520" s="341"/>
      <c r="EK520" s="341"/>
      <c r="EL520" s="341"/>
      <c r="EM520" s="341"/>
      <c r="EN520" s="341"/>
      <c r="EO520" s="341"/>
      <c r="EP520" s="341"/>
      <c r="EQ520" s="341"/>
      <c r="ER520" s="341"/>
      <c r="ES520" s="341"/>
      <c r="ET520" s="341"/>
      <c r="EU520" s="341"/>
      <c r="EV520" s="341"/>
      <c r="EW520" s="341"/>
    </row>
    <row r="521" spans="1:153" s="366" customFormat="1" ht="12.75">
      <c r="A521" s="336"/>
      <c r="B521" s="337"/>
      <c r="C521" s="425"/>
      <c r="D521" s="338"/>
      <c r="E521" s="339"/>
      <c r="F521" s="347"/>
      <c r="G521" s="347"/>
      <c r="H521" s="347"/>
      <c r="I521" s="347"/>
      <c r="J521" s="347"/>
      <c r="K521" s="347"/>
      <c r="L521" s="347"/>
      <c r="M521" s="347"/>
      <c r="N521" s="347"/>
      <c r="O521" s="347"/>
      <c r="P521" s="347"/>
      <c r="Q521" s="347"/>
      <c r="R521" s="347"/>
      <c r="S521" s="347"/>
      <c r="T521" s="347"/>
      <c r="U521" s="347"/>
      <c r="V521" s="347"/>
      <c r="W521" s="347"/>
      <c r="X521" s="347"/>
      <c r="Y521" s="347"/>
      <c r="Z521" s="347"/>
      <c r="AA521" s="347"/>
      <c r="AB521" s="347"/>
      <c r="AC521" s="341"/>
      <c r="AD521" s="341"/>
      <c r="AE521" s="341"/>
      <c r="AF521" s="341"/>
      <c r="AG521" s="341"/>
      <c r="AH521" s="341"/>
      <c r="AI521" s="341"/>
      <c r="AJ521" s="341"/>
      <c r="AK521" s="341"/>
      <c r="AL521" s="341"/>
      <c r="AM521" s="341"/>
      <c r="AN521" s="341"/>
      <c r="AO521" s="341"/>
      <c r="AP521" s="341"/>
      <c r="AQ521" s="341"/>
      <c r="AR521" s="341"/>
      <c r="AS521" s="341"/>
      <c r="AT521" s="341"/>
      <c r="AU521" s="341"/>
      <c r="AV521" s="341"/>
      <c r="AW521" s="341"/>
      <c r="AX521" s="341"/>
      <c r="AY521" s="341"/>
      <c r="AZ521" s="341"/>
      <c r="BA521" s="341"/>
      <c r="BB521" s="341"/>
      <c r="BC521" s="341"/>
      <c r="BD521" s="341"/>
      <c r="BE521" s="341"/>
      <c r="BF521" s="341"/>
      <c r="BG521" s="341"/>
      <c r="BH521" s="341"/>
      <c r="BI521" s="341"/>
      <c r="BJ521" s="341"/>
      <c r="BK521" s="341"/>
      <c r="BL521" s="341"/>
      <c r="BM521" s="341"/>
      <c r="BN521" s="341"/>
      <c r="BO521" s="341"/>
      <c r="BP521" s="341"/>
      <c r="BQ521" s="341"/>
      <c r="BR521" s="341"/>
      <c r="BS521" s="341"/>
      <c r="BT521" s="341"/>
      <c r="BU521" s="341"/>
      <c r="BV521" s="341"/>
      <c r="BW521" s="341"/>
      <c r="BX521" s="341"/>
      <c r="BY521" s="341"/>
      <c r="BZ521" s="341"/>
      <c r="CA521" s="341"/>
      <c r="CB521" s="341"/>
      <c r="CC521" s="341"/>
      <c r="CD521" s="341"/>
      <c r="CE521" s="341"/>
      <c r="CF521" s="341"/>
      <c r="CG521" s="341"/>
      <c r="CH521" s="341"/>
      <c r="CI521" s="341"/>
      <c r="CJ521" s="341"/>
      <c r="CK521" s="341"/>
      <c r="CL521" s="341"/>
      <c r="CM521" s="341"/>
      <c r="CN521" s="341"/>
      <c r="CO521" s="341"/>
      <c r="CP521" s="341"/>
      <c r="CQ521" s="341"/>
      <c r="CR521" s="341"/>
      <c r="CS521" s="341"/>
      <c r="CT521" s="341"/>
      <c r="CU521" s="341"/>
      <c r="CV521" s="341"/>
      <c r="CW521" s="341"/>
      <c r="CX521" s="341"/>
      <c r="CY521" s="341"/>
      <c r="CZ521" s="341"/>
      <c r="DA521" s="341"/>
      <c r="DB521" s="341"/>
      <c r="DC521" s="341"/>
      <c r="DD521" s="341"/>
      <c r="DE521" s="341"/>
      <c r="DF521" s="341"/>
      <c r="DG521" s="341"/>
      <c r="DH521" s="341"/>
      <c r="DI521" s="341"/>
      <c r="DJ521" s="341"/>
      <c r="DK521" s="341"/>
      <c r="DL521" s="341"/>
      <c r="DM521" s="341"/>
      <c r="DN521" s="341"/>
      <c r="DO521" s="341"/>
      <c r="DP521" s="341"/>
      <c r="DQ521" s="341"/>
      <c r="DR521" s="341"/>
      <c r="DS521" s="341"/>
      <c r="DT521" s="341"/>
      <c r="DU521" s="341"/>
      <c r="DV521" s="341"/>
      <c r="DW521" s="341"/>
      <c r="DX521" s="341"/>
      <c r="DY521" s="341"/>
      <c r="DZ521" s="341"/>
      <c r="EA521" s="341"/>
      <c r="EB521" s="341"/>
      <c r="EC521" s="341"/>
      <c r="ED521" s="341"/>
      <c r="EE521" s="341"/>
      <c r="EF521" s="341"/>
      <c r="EG521" s="341"/>
      <c r="EH521" s="341"/>
      <c r="EI521" s="341"/>
      <c r="EJ521" s="341"/>
      <c r="EK521" s="341"/>
      <c r="EL521" s="341"/>
      <c r="EM521" s="341"/>
      <c r="EN521" s="341"/>
      <c r="EO521" s="341"/>
      <c r="EP521" s="341"/>
      <c r="EQ521" s="341"/>
      <c r="ER521" s="341"/>
      <c r="ES521" s="341"/>
      <c r="ET521" s="341"/>
      <c r="EU521" s="341"/>
      <c r="EV521" s="341"/>
      <c r="EW521" s="341"/>
    </row>
    <row r="522" spans="1:153" s="366" customFormat="1" ht="12.75">
      <c r="A522" s="336"/>
      <c r="B522" s="337"/>
      <c r="C522" s="425"/>
      <c r="D522" s="338"/>
      <c r="E522" s="339"/>
      <c r="F522" s="347"/>
      <c r="G522" s="347"/>
      <c r="H522" s="347"/>
      <c r="I522" s="347"/>
      <c r="J522" s="347"/>
      <c r="K522" s="347"/>
      <c r="L522" s="347"/>
      <c r="M522" s="347"/>
      <c r="N522" s="347"/>
      <c r="O522" s="347"/>
      <c r="P522" s="347"/>
      <c r="Q522" s="347"/>
      <c r="R522" s="347"/>
      <c r="S522" s="347"/>
      <c r="T522" s="347"/>
      <c r="U522" s="347"/>
      <c r="V522" s="347"/>
      <c r="W522" s="347"/>
      <c r="X522" s="347"/>
      <c r="Y522" s="347"/>
      <c r="Z522" s="347"/>
      <c r="AA522" s="347"/>
      <c r="AB522" s="347"/>
      <c r="AC522" s="341"/>
      <c r="AD522" s="341"/>
      <c r="AE522" s="341"/>
      <c r="AF522" s="341"/>
      <c r="AG522" s="341"/>
      <c r="AH522" s="341"/>
      <c r="AI522" s="341"/>
      <c r="AJ522" s="341"/>
      <c r="AK522" s="341"/>
      <c r="AL522" s="341"/>
      <c r="AM522" s="341"/>
      <c r="AN522" s="341"/>
      <c r="AO522" s="341"/>
      <c r="AP522" s="341"/>
      <c r="AQ522" s="341"/>
      <c r="AR522" s="341"/>
      <c r="AS522" s="341"/>
      <c r="AT522" s="341"/>
      <c r="AU522" s="341"/>
      <c r="AV522" s="341"/>
      <c r="AW522" s="341"/>
      <c r="AX522" s="341"/>
      <c r="AY522" s="341"/>
      <c r="AZ522" s="341"/>
      <c r="BA522" s="341"/>
      <c r="BB522" s="341"/>
      <c r="BC522" s="341"/>
      <c r="BD522" s="341"/>
      <c r="BE522" s="341"/>
      <c r="BF522" s="341"/>
      <c r="BG522" s="341"/>
      <c r="BH522" s="341"/>
      <c r="BI522" s="341"/>
      <c r="BJ522" s="341"/>
      <c r="BK522" s="341"/>
      <c r="BL522" s="341"/>
      <c r="BM522" s="341"/>
      <c r="BN522" s="341"/>
      <c r="BO522" s="341"/>
      <c r="BP522" s="341"/>
      <c r="BQ522" s="341"/>
      <c r="BR522" s="341"/>
      <c r="BS522" s="341"/>
      <c r="BT522" s="341"/>
      <c r="BU522" s="341"/>
      <c r="BV522" s="341"/>
      <c r="BW522" s="341"/>
      <c r="BX522" s="341"/>
      <c r="BY522" s="341"/>
      <c r="BZ522" s="341"/>
      <c r="CA522" s="341"/>
      <c r="CB522" s="341"/>
      <c r="CC522" s="341"/>
      <c r="CD522" s="341"/>
      <c r="CE522" s="341"/>
      <c r="CF522" s="341"/>
      <c r="CG522" s="341"/>
      <c r="CH522" s="341"/>
      <c r="CI522" s="341"/>
      <c r="CJ522" s="341"/>
      <c r="CK522" s="341"/>
      <c r="CL522" s="341"/>
      <c r="CM522" s="341"/>
      <c r="CN522" s="341"/>
      <c r="CO522" s="341"/>
      <c r="CP522" s="341"/>
      <c r="CQ522" s="341"/>
      <c r="CR522" s="341"/>
      <c r="CS522" s="341"/>
      <c r="CT522" s="341"/>
      <c r="CU522" s="341"/>
      <c r="CV522" s="341"/>
      <c r="CW522" s="341"/>
      <c r="CX522" s="341"/>
      <c r="CY522" s="341"/>
      <c r="CZ522" s="341"/>
      <c r="DA522" s="341"/>
      <c r="DB522" s="341"/>
      <c r="DC522" s="341"/>
      <c r="DD522" s="341"/>
      <c r="DE522" s="341"/>
      <c r="DF522" s="341"/>
      <c r="DG522" s="341"/>
      <c r="DH522" s="341"/>
      <c r="DI522" s="341"/>
      <c r="DJ522" s="341"/>
      <c r="DK522" s="341"/>
      <c r="DL522" s="341"/>
      <c r="DM522" s="341"/>
      <c r="DN522" s="341"/>
      <c r="DO522" s="341"/>
      <c r="DP522" s="341"/>
      <c r="DQ522" s="341"/>
      <c r="DR522" s="341"/>
      <c r="DS522" s="341"/>
      <c r="DT522" s="341"/>
      <c r="DU522" s="341"/>
      <c r="DV522" s="341"/>
      <c r="DW522" s="341"/>
      <c r="DX522" s="341"/>
      <c r="DY522" s="341"/>
      <c r="DZ522" s="341"/>
      <c r="EA522" s="341"/>
      <c r="EB522" s="341"/>
      <c r="EC522" s="341"/>
      <c r="ED522" s="341"/>
      <c r="EE522" s="341"/>
      <c r="EF522" s="341"/>
      <c r="EG522" s="341"/>
      <c r="EH522" s="341"/>
      <c r="EI522" s="341"/>
      <c r="EJ522" s="341"/>
      <c r="EK522" s="341"/>
      <c r="EL522" s="341"/>
      <c r="EM522" s="341"/>
      <c r="EN522" s="341"/>
      <c r="EO522" s="341"/>
      <c r="EP522" s="341"/>
      <c r="EQ522" s="341"/>
      <c r="ER522" s="341"/>
      <c r="ES522" s="341"/>
      <c r="ET522" s="341"/>
      <c r="EU522" s="341"/>
      <c r="EV522" s="341"/>
      <c r="EW522" s="341"/>
    </row>
    <row r="523" spans="1:153" s="366" customFormat="1" ht="12.75">
      <c r="A523" s="336"/>
      <c r="B523" s="337"/>
      <c r="C523" s="425"/>
      <c r="D523" s="338"/>
      <c r="E523" s="339"/>
      <c r="F523" s="347"/>
      <c r="G523" s="347"/>
      <c r="H523" s="347"/>
      <c r="I523" s="347"/>
      <c r="J523" s="347"/>
      <c r="K523" s="347"/>
      <c r="L523" s="347"/>
      <c r="M523" s="347"/>
      <c r="N523" s="347"/>
      <c r="O523" s="347"/>
      <c r="P523" s="347"/>
      <c r="Q523" s="347"/>
      <c r="R523" s="347"/>
      <c r="S523" s="347"/>
      <c r="T523" s="347"/>
      <c r="U523" s="347"/>
      <c r="V523" s="347"/>
      <c r="W523" s="347"/>
      <c r="X523" s="347"/>
      <c r="Y523" s="347"/>
      <c r="Z523" s="347"/>
      <c r="AA523" s="347"/>
      <c r="AB523" s="347"/>
      <c r="AC523" s="341"/>
      <c r="AD523" s="341"/>
      <c r="AE523" s="341"/>
      <c r="AF523" s="341"/>
      <c r="AG523" s="341"/>
      <c r="AH523" s="341"/>
      <c r="AI523" s="341"/>
      <c r="AJ523" s="341"/>
      <c r="AK523" s="341"/>
      <c r="AL523" s="341"/>
      <c r="AM523" s="341"/>
      <c r="AN523" s="341"/>
      <c r="AO523" s="341"/>
      <c r="AP523" s="341"/>
      <c r="AQ523" s="341"/>
      <c r="AR523" s="341"/>
      <c r="AS523" s="341"/>
      <c r="AT523" s="341"/>
      <c r="AU523" s="341"/>
      <c r="AV523" s="341"/>
      <c r="AW523" s="341"/>
      <c r="AX523" s="341"/>
      <c r="AY523" s="341"/>
      <c r="AZ523" s="341"/>
      <c r="BA523" s="341"/>
      <c r="BB523" s="341"/>
      <c r="BC523" s="341"/>
      <c r="BD523" s="341"/>
      <c r="BE523" s="341"/>
      <c r="BF523" s="341"/>
      <c r="BG523" s="341"/>
      <c r="BH523" s="341"/>
      <c r="BI523" s="341"/>
      <c r="BJ523" s="341"/>
      <c r="BK523" s="341"/>
      <c r="BL523" s="341"/>
      <c r="BM523" s="341"/>
      <c r="BN523" s="341"/>
      <c r="BO523" s="341"/>
      <c r="BP523" s="341"/>
      <c r="BQ523" s="341"/>
      <c r="BR523" s="341"/>
      <c r="BS523" s="341"/>
      <c r="BT523" s="341"/>
      <c r="BU523" s="341"/>
      <c r="BV523" s="341"/>
      <c r="BW523" s="341"/>
      <c r="BX523" s="341"/>
      <c r="BY523" s="341"/>
      <c r="BZ523" s="341"/>
      <c r="CA523" s="341"/>
      <c r="CB523" s="341"/>
      <c r="CC523" s="341"/>
      <c r="CD523" s="341"/>
      <c r="CE523" s="341"/>
      <c r="CF523" s="341"/>
      <c r="CG523" s="341"/>
      <c r="CH523" s="341"/>
      <c r="CI523" s="341"/>
      <c r="CJ523" s="341"/>
      <c r="CK523" s="341"/>
      <c r="CL523" s="341"/>
      <c r="CM523" s="341"/>
      <c r="CN523" s="341"/>
      <c r="CO523" s="341"/>
      <c r="CP523" s="341"/>
      <c r="CQ523" s="341"/>
      <c r="CR523" s="341"/>
      <c r="CS523" s="341"/>
      <c r="CT523" s="341"/>
      <c r="CU523" s="341"/>
      <c r="CV523" s="341"/>
      <c r="CW523" s="341"/>
      <c r="CX523" s="341"/>
      <c r="CY523" s="341"/>
      <c r="CZ523" s="341"/>
      <c r="DA523" s="341"/>
      <c r="DB523" s="341"/>
      <c r="DC523" s="341"/>
      <c r="DD523" s="341"/>
      <c r="DE523" s="341"/>
      <c r="DF523" s="341"/>
      <c r="DG523" s="341"/>
      <c r="DH523" s="341"/>
      <c r="DI523" s="341"/>
      <c r="DJ523" s="341"/>
      <c r="DK523" s="341"/>
      <c r="DL523" s="341"/>
      <c r="DM523" s="341"/>
      <c r="DN523" s="341"/>
      <c r="DO523" s="341"/>
      <c r="DP523" s="341"/>
      <c r="DQ523" s="341"/>
      <c r="DR523" s="341"/>
      <c r="DS523" s="341"/>
      <c r="DT523" s="341"/>
      <c r="DU523" s="341"/>
      <c r="DV523" s="341"/>
      <c r="DW523" s="341"/>
      <c r="DX523" s="341"/>
      <c r="DY523" s="341"/>
      <c r="DZ523" s="341"/>
      <c r="EA523" s="341"/>
      <c r="EB523" s="341"/>
      <c r="EC523" s="341"/>
      <c r="ED523" s="341"/>
      <c r="EE523" s="341"/>
      <c r="EF523" s="341"/>
      <c r="EG523" s="341"/>
      <c r="EH523" s="341"/>
      <c r="EI523" s="341"/>
      <c r="EJ523" s="341"/>
      <c r="EK523" s="341"/>
      <c r="EL523" s="341"/>
      <c r="EM523" s="341"/>
      <c r="EN523" s="341"/>
      <c r="EO523" s="341"/>
      <c r="EP523" s="341"/>
      <c r="EQ523" s="341"/>
      <c r="ER523" s="341"/>
      <c r="ES523" s="341"/>
      <c r="ET523" s="341"/>
      <c r="EU523" s="341"/>
      <c r="EV523" s="341"/>
      <c r="EW523" s="341"/>
    </row>
    <row r="524" spans="1:153" s="366" customFormat="1" ht="12.75">
      <c r="A524" s="336"/>
      <c r="B524" s="337"/>
      <c r="C524" s="425"/>
      <c r="D524" s="338"/>
      <c r="E524" s="339"/>
      <c r="F524" s="347"/>
      <c r="G524" s="347"/>
      <c r="H524" s="347"/>
      <c r="I524" s="347"/>
      <c r="J524" s="347"/>
      <c r="K524" s="347"/>
      <c r="L524" s="347"/>
      <c r="M524" s="347"/>
      <c r="N524" s="347"/>
      <c r="O524" s="347"/>
      <c r="P524" s="347"/>
      <c r="Q524" s="347"/>
      <c r="R524" s="347"/>
      <c r="S524" s="347"/>
      <c r="T524" s="347"/>
      <c r="U524" s="347"/>
      <c r="V524" s="347"/>
      <c r="W524" s="347"/>
      <c r="X524" s="347"/>
      <c r="Y524" s="347"/>
      <c r="Z524" s="347"/>
      <c r="AA524" s="347"/>
      <c r="AB524" s="347"/>
      <c r="AC524" s="341"/>
      <c r="AD524" s="341"/>
      <c r="AE524" s="341"/>
      <c r="AF524" s="341"/>
      <c r="AG524" s="341"/>
      <c r="AH524" s="341"/>
      <c r="AI524" s="341"/>
      <c r="AJ524" s="341"/>
      <c r="AK524" s="341"/>
      <c r="AL524" s="341"/>
      <c r="AM524" s="341"/>
      <c r="AN524" s="341"/>
      <c r="AO524" s="341"/>
      <c r="AP524" s="341"/>
      <c r="AQ524" s="341"/>
      <c r="AR524" s="341"/>
      <c r="AS524" s="341"/>
      <c r="AT524" s="341"/>
      <c r="AU524" s="341"/>
      <c r="AV524" s="341"/>
      <c r="AW524" s="341"/>
      <c r="AX524" s="341"/>
      <c r="AY524" s="341"/>
      <c r="AZ524" s="341"/>
      <c r="BA524" s="341"/>
      <c r="BB524" s="341"/>
      <c r="BC524" s="341"/>
      <c r="BD524" s="341"/>
      <c r="BE524" s="341"/>
      <c r="BF524" s="341"/>
      <c r="BG524" s="341"/>
      <c r="BH524" s="341"/>
      <c r="BI524" s="341"/>
      <c r="BJ524" s="341"/>
      <c r="BK524" s="341"/>
      <c r="BL524" s="341"/>
      <c r="BM524" s="341"/>
      <c r="BN524" s="341"/>
      <c r="BO524" s="341"/>
      <c r="BP524" s="341"/>
      <c r="BQ524" s="341"/>
      <c r="BR524" s="341"/>
      <c r="BS524" s="341"/>
      <c r="BT524" s="341"/>
      <c r="BU524" s="341"/>
      <c r="BV524" s="341"/>
      <c r="BW524" s="341"/>
      <c r="BX524" s="341"/>
      <c r="BY524" s="341"/>
      <c r="BZ524" s="341"/>
      <c r="CA524" s="341"/>
      <c r="CB524" s="341"/>
      <c r="CC524" s="341"/>
      <c r="CD524" s="341"/>
      <c r="CE524" s="341"/>
      <c r="CF524" s="341"/>
      <c r="CG524" s="341"/>
      <c r="CH524" s="341"/>
      <c r="CI524" s="341"/>
      <c r="CJ524" s="341"/>
      <c r="CK524" s="341"/>
      <c r="CL524" s="341"/>
      <c r="CM524" s="341"/>
      <c r="CN524" s="341"/>
      <c r="CO524" s="341"/>
      <c r="CP524" s="341"/>
      <c r="CQ524" s="341"/>
      <c r="CR524" s="341"/>
      <c r="CS524" s="341"/>
      <c r="CT524" s="341"/>
      <c r="CU524" s="341"/>
      <c r="CV524" s="341"/>
      <c r="CW524" s="341"/>
      <c r="CX524" s="341"/>
      <c r="CY524" s="341"/>
      <c r="CZ524" s="341"/>
      <c r="DA524" s="341"/>
      <c r="DB524" s="341"/>
      <c r="DC524" s="341"/>
      <c r="DD524" s="341"/>
      <c r="DE524" s="341"/>
      <c r="DF524" s="341"/>
      <c r="DG524" s="341"/>
      <c r="DH524" s="341"/>
      <c r="DI524" s="341"/>
      <c r="DJ524" s="341"/>
      <c r="DK524" s="341"/>
      <c r="DL524" s="341"/>
      <c r="DM524" s="341"/>
      <c r="DN524" s="341"/>
      <c r="DO524" s="341"/>
      <c r="DP524" s="341"/>
      <c r="DQ524" s="341"/>
      <c r="DR524" s="341"/>
      <c r="DS524" s="341"/>
      <c r="DT524" s="341"/>
      <c r="DU524" s="341"/>
      <c r="DV524" s="341"/>
      <c r="DW524" s="341"/>
      <c r="DX524" s="341"/>
      <c r="DY524" s="341"/>
      <c r="DZ524" s="341"/>
      <c r="EA524" s="341"/>
      <c r="EB524" s="341"/>
      <c r="EC524" s="341"/>
      <c r="ED524" s="341"/>
      <c r="EE524" s="341"/>
      <c r="EF524" s="341"/>
      <c r="EG524" s="341"/>
      <c r="EH524" s="341"/>
      <c r="EI524" s="341"/>
      <c r="EJ524" s="341"/>
      <c r="EK524" s="341"/>
      <c r="EL524" s="341"/>
      <c r="EM524" s="341"/>
      <c r="EN524" s="341"/>
      <c r="EO524" s="341"/>
      <c r="EP524" s="341"/>
      <c r="EQ524" s="341"/>
      <c r="ER524" s="341"/>
      <c r="ES524" s="341"/>
      <c r="ET524" s="341"/>
      <c r="EU524" s="341"/>
      <c r="EV524" s="341"/>
      <c r="EW524" s="341"/>
    </row>
    <row r="525" spans="1:153" s="366" customFormat="1" ht="12.75">
      <c r="A525" s="336"/>
      <c r="B525" s="337"/>
      <c r="C525" s="425"/>
      <c r="D525" s="338"/>
      <c r="E525" s="339"/>
      <c r="F525" s="347"/>
      <c r="G525" s="347"/>
      <c r="H525" s="347"/>
      <c r="I525" s="347"/>
      <c r="J525" s="347"/>
      <c r="K525" s="347"/>
      <c r="L525" s="347"/>
      <c r="M525" s="347"/>
      <c r="N525" s="347"/>
      <c r="O525" s="347"/>
      <c r="P525" s="347"/>
      <c r="Q525" s="347"/>
      <c r="R525" s="347"/>
      <c r="S525" s="347"/>
      <c r="T525" s="347"/>
      <c r="U525" s="347"/>
      <c r="V525" s="347"/>
      <c r="W525" s="347"/>
      <c r="X525" s="347"/>
      <c r="Y525" s="347"/>
      <c r="Z525" s="347"/>
      <c r="AA525" s="347"/>
      <c r="AB525" s="347"/>
      <c r="AC525" s="341"/>
      <c r="AD525" s="341"/>
      <c r="AE525" s="341"/>
      <c r="AF525" s="341"/>
      <c r="AG525" s="341"/>
      <c r="AH525" s="341"/>
      <c r="AI525" s="341"/>
      <c r="AJ525" s="341"/>
      <c r="AK525" s="341"/>
      <c r="AL525" s="341"/>
      <c r="AM525" s="341"/>
      <c r="AN525" s="341"/>
      <c r="AO525" s="341"/>
      <c r="AP525" s="341"/>
      <c r="AQ525" s="341"/>
      <c r="AR525" s="341"/>
      <c r="AS525" s="341"/>
      <c r="AT525" s="341"/>
      <c r="AU525" s="341"/>
      <c r="AV525" s="341"/>
      <c r="AW525" s="341"/>
      <c r="AX525" s="341"/>
      <c r="AY525" s="341"/>
      <c r="AZ525" s="341"/>
      <c r="BA525" s="341"/>
      <c r="BB525" s="341"/>
      <c r="BC525" s="341"/>
      <c r="BD525" s="341"/>
      <c r="BE525" s="341"/>
      <c r="BF525" s="341"/>
      <c r="BG525" s="341"/>
      <c r="BH525" s="341"/>
      <c r="BI525" s="341"/>
      <c r="BJ525" s="341"/>
      <c r="BK525" s="341"/>
      <c r="BL525" s="341"/>
      <c r="BM525" s="341"/>
      <c r="BN525" s="341"/>
      <c r="BO525" s="341"/>
      <c r="BP525" s="341"/>
      <c r="BQ525" s="341"/>
      <c r="BR525" s="341"/>
      <c r="BS525" s="341"/>
      <c r="BT525" s="341"/>
      <c r="BU525" s="341"/>
      <c r="BV525" s="341"/>
      <c r="BW525" s="341"/>
      <c r="BX525" s="341"/>
      <c r="BY525" s="341"/>
      <c r="BZ525" s="341"/>
      <c r="CA525" s="341"/>
      <c r="CB525" s="341"/>
      <c r="CC525" s="341"/>
      <c r="CD525" s="341"/>
      <c r="CE525" s="341"/>
      <c r="CF525" s="341"/>
      <c r="CG525" s="341"/>
      <c r="CH525" s="341"/>
      <c r="CI525" s="341"/>
      <c r="CJ525" s="341"/>
      <c r="CK525" s="341"/>
      <c r="CL525" s="341"/>
      <c r="CM525" s="341"/>
      <c r="CN525" s="341"/>
      <c r="CO525" s="341"/>
      <c r="CP525" s="341"/>
      <c r="CQ525" s="341"/>
      <c r="CR525" s="341"/>
      <c r="CS525" s="341"/>
      <c r="CT525" s="341"/>
      <c r="CU525" s="341"/>
      <c r="CV525" s="341"/>
      <c r="CW525" s="341"/>
      <c r="CX525" s="341"/>
      <c r="CY525" s="341"/>
      <c r="CZ525" s="341"/>
      <c r="DA525" s="341"/>
      <c r="DB525" s="341"/>
      <c r="DC525" s="341"/>
      <c r="DD525" s="341"/>
      <c r="DE525" s="341"/>
      <c r="DF525" s="341"/>
      <c r="DG525" s="341"/>
      <c r="DH525" s="341"/>
      <c r="DI525" s="341"/>
      <c r="DJ525" s="341"/>
      <c r="DK525" s="341"/>
      <c r="DL525" s="341"/>
      <c r="DM525" s="341"/>
      <c r="DN525" s="341"/>
      <c r="DO525" s="341"/>
      <c r="DP525" s="341"/>
      <c r="DQ525" s="341"/>
      <c r="DR525" s="341"/>
      <c r="DS525" s="341"/>
      <c r="DT525" s="341"/>
      <c r="DU525" s="341"/>
      <c r="DV525" s="341"/>
      <c r="DW525" s="341"/>
      <c r="DX525" s="341"/>
      <c r="DY525" s="341"/>
      <c r="DZ525" s="341"/>
      <c r="EA525" s="341"/>
      <c r="EB525" s="341"/>
      <c r="EC525" s="341"/>
      <c r="ED525" s="341"/>
      <c r="EE525" s="341"/>
      <c r="EF525" s="341"/>
      <c r="EG525" s="341"/>
      <c r="EH525" s="341"/>
      <c r="EI525" s="341"/>
      <c r="EJ525" s="341"/>
      <c r="EK525" s="341"/>
      <c r="EL525" s="341"/>
      <c r="EM525" s="341"/>
      <c r="EN525" s="341"/>
      <c r="EO525" s="341"/>
      <c r="EP525" s="341"/>
      <c r="EQ525" s="341"/>
      <c r="ER525" s="341"/>
      <c r="ES525" s="341"/>
      <c r="ET525" s="341"/>
      <c r="EU525" s="341"/>
      <c r="EV525" s="341"/>
      <c r="EW525" s="341"/>
    </row>
    <row r="526" spans="1:153" s="366" customFormat="1" ht="12.75">
      <c r="A526" s="336"/>
      <c r="B526" s="337"/>
      <c r="C526" s="425"/>
      <c r="D526" s="338"/>
      <c r="E526" s="339"/>
      <c r="F526" s="347"/>
      <c r="G526" s="347"/>
      <c r="H526" s="347"/>
      <c r="I526" s="347"/>
      <c r="J526" s="347"/>
      <c r="K526" s="347"/>
      <c r="L526" s="347"/>
      <c r="M526" s="347"/>
      <c r="N526" s="347"/>
      <c r="O526" s="347"/>
      <c r="P526" s="347"/>
      <c r="Q526" s="347"/>
      <c r="R526" s="347"/>
      <c r="S526" s="347"/>
      <c r="T526" s="347"/>
      <c r="U526" s="347"/>
      <c r="V526" s="347"/>
      <c r="W526" s="347"/>
      <c r="X526" s="347"/>
      <c r="Y526" s="347"/>
      <c r="Z526" s="347"/>
      <c r="AA526" s="347"/>
      <c r="AB526" s="347"/>
      <c r="AC526" s="341"/>
      <c r="AD526" s="341"/>
      <c r="AE526" s="341"/>
      <c r="AF526" s="341"/>
      <c r="AG526" s="341"/>
      <c r="AH526" s="341"/>
      <c r="AI526" s="341"/>
      <c r="AJ526" s="341"/>
      <c r="AK526" s="341"/>
      <c r="AL526" s="341"/>
      <c r="AM526" s="341"/>
      <c r="AN526" s="341"/>
      <c r="AO526" s="341"/>
      <c r="AP526" s="341"/>
      <c r="AQ526" s="341"/>
      <c r="AR526" s="341"/>
      <c r="AS526" s="341"/>
      <c r="AT526" s="341"/>
      <c r="AU526" s="341"/>
      <c r="AV526" s="341"/>
      <c r="AW526" s="341"/>
      <c r="AX526" s="341"/>
      <c r="AY526" s="341"/>
      <c r="AZ526" s="341"/>
      <c r="BA526" s="341"/>
      <c r="BB526" s="341"/>
      <c r="BC526" s="341"/>
      <c r="BD526" s="341"/>
      <c r="BE526" s="341"/>
      <c r="BF526" s="341"/>
      <c r="BG526" s="341"/>
      <c r="BH526" s="341"/>
      <c r="BI526" s="341"/>
      <c r="BJ526" s="341"/>
      <c r="BK526" s="341"/>
      <c r="BL526" s="341"/>
      <c r="BM526" s="341"/>
      <c r="BN526" s="341"/>
      <c r="BO526" s="341"/>
      <c r="BP526" s="341"/>
      <c r="BQ526" s="341"/>
      <c r="BR526" s="341"/>
      <c r="BS526" s="341"/>
      <c r="BT526" s="341"/>
      <c r="BU526" s="341"/>
      <c r="BV526" s="341"/>
      <c r="BW526" s="341"/>
      <c r="BX526" s="341"/>
      <c r="BY526" s="341"/>
      <c r="BZ526" s="341"/>
      <c r="CA526" s="341"/>
      <c r="CB526" s="341"/>
      <c r="CC526" s="341"/>
      <c r="CD526" s="341"/>
      <c r="CE526" s="341"/>
      <c r="CF526" s="341"/>
      <c r="CG526" s="341"/>
      <c r="CH526" s="341"/>
      <c r="CI526" s="341"/>
      <c r="CJ526" s="341"/>
      <c r="CK526" s="341"/>
      <c r="CL526" s="341"/>
      <c r="CM526" s="341"/>
      <c r="CN526" s="341"/>
      <c r="CO526" s="341"/>
      <c r="CP526" s="341"/>
      <c r="CQ526" s="341"/>
      <c r="CR526" s="341"/>
      <c r="CS526" s="341"/>
      <c r="CT526" s="341"/>
      <c r="CU526" s="341"/>
      <c r="CV526" s="341"/>
      <c r="CW526" s="341"/>
      <c r="CX526" s="341"/>
      <c r="CY526" s="341"/>
      <c r="CZ526" s="341"/>
      <c r="DA526" s="341"/>
      <c r="DB526" s="341"/>
      <c r="DC526" s="341"/>
      <c r="DD526" s="341"/>
      <c r="DE526" s="341"/>
      <c r="DF526" s="341"/>
      <c r="DG526" s="341"/>
      <c r="DH526" s="341"/>
      <c r="DI526" s="341"/>
      <c r="DJ526" s="341"/>
      <c r="DK526" s="341"/>
      <c r="DL526" s="341"/>
      <c r="DM526" s="341"/>
      <c r="DN526" s="341"/>
      <c r="DO526" s="341"/>
      <c r="DP526" s="341"/>
      <c r="DQ526" s="341"/>
      <c r="DR526" s="341"/>
      <c r="DS526" s="341"/>
      <c r="DT526" s="341"/>
      <c r="DU526" s="341"/>
      <c r="DV526" s="341"/>
      <c r="DW526" s="341"/>
      <c r="DX526" s="341"/>
      <c r="DY526" s="341"/>
      <c r="DZ526" s="341"/>
      <c r="EA526" s="341"/>
      <c r="EB526" s="341"/>
      <c r="EC526" s="341"/>
      <c r="ED526" s="341"/>
      <c r="EE526" s="341"/>
      <c r="EF526" s="341"/>
      <c r="EG526" s="341"/>
      <c r="EH526" s="341"/>
      <c r="EI526" s="341"/>
      <c r="EJ526" s="341"/>
      <c r="EK526" s="341"/>
      <c r="EL526" s="341"/>
      <c r="EM526" s="341"/>
      <c r="EN526" s="341"/>
      <c r="EO526" s="341"/>
      <c r="EP526" s="341"/>
      <c r="EQ526" s="341"/>
      <c r="ER526" s="341"/>
      <c r="ES526" s="341"/>
      <c r="ET526" s="341"/>
      <c r="EU526" s="341"/>
      <c r="EV526" s="341"/>
      <c r="EW526" s="341"/>
    </row>
    <row r="527" spans="1:153" s="366" customFormat="1" ht="12.75">
      <c r="A527" s="336"/>
      <c r="B527" s="337"/>
      <c r="C527" s="425"/>
      <c r="D527" s="338"/>
      <c r="E527" s="339"/>
      <c r="F527" s="347"/>
      <c r="G527" s="347"/>
      <c r="H527" s="347"/>
      <c r="I527" s="347"/>
      <c r="J527" s="347"/>
      <c r="K527" s="347"/>
      <c r="L527" s="347"/>
      <c r="M527" s="347"/>
      <c r="N527" s="347"/>
      <c r="O527" s="347"/>
      <c r="P527" s="347"/>
      <c r="Q527" s="347"/>
      <c r="R527" s="347"/>
      <c r="S527" s="347"/>
      <c r="T527" s="347"/>
      <c r="U527" s="347"/>
      <c r="V527" s="347"/>
      <c r="W527" s="347"/>
      <c r="X527" s="347"/>
      <c r="Y527" s="347"/>
      <c r="Z527" s="347"/>
      <c r="AA527" s="347"/>
      <c r="AB527" s="347"/>
      <c r="AC527" s="341"/>
      <c r="AD527" s="341"/>
      <c r="AE527" s="341"/>
      <c r="AF527" s="341"/>
      <c r="AG527" s="341"/>
      <c r="AH527" s="341"/>
      <c r="AI527" s="341"/>
      <c r="AJ527" s="341"/>
      <c r="AK527" s="341"/>
      <c r="AL527" s="341"/>
      <c r="AM527" s="341"/>
      <c r="AN527" s="341"/>
      <c r="AO527" s="341"/>
      <c r="AP527" s="341"/>
      <c r="AQ527" s="341"/>
      <c r="AR527" s="341"/>
      <c r="AS527" s="341"/>
      <c r="AT527" s="341"/>
      <c r="AU527" s="341"/>
      <c r="AV527" s="341"/>
      <c r="AW527" s="341"/>
      <c r="AX527" s="341"/>
      <c r="AY527" s="341"/>
      <c r="AZ527" s="341"/>
      <c r="BA527" s="341"/>
      <c r="BB527" s="341"/>
      <c r="BC527" s="341"/>
      <c r="BD527" s="341"/>
      <c r="BE527" s="341"/>
      <c r="BF527" s="341"/>
      <c r="BG527" s="341"/>
      <c r="BH527" s="341"/>
      <c r="BI527" s="341"/>
      <c r="BJ527" s="341"/>
      <c r="BK527" s="341"/>
      <c r="BL527" s="341"/>
      <c r="BM527" s="341"/>
      <c r="BN527" s="341"/>
      <c r="BO527" s="341"/>
      <c r="BP527" s="341"/>
      <c r="BQ527" s="341"/>
      <c r="BR527" s="341"/>
      <c r="BS527" s="341"/>
      <c r="BT527" s="341"/>
      <c r="BU527" s="341"/>
      <c r="BV527" s="341"/>
      <c r="BW527" s="341"/>
      <c r="BX527" s="341"/>
      <c r="BY527" s="341"/>
      <c r="BZ527" s="341"/>
      <c r="CA527" s="341"/>
      <c r="CB527" s="341"/>
      <c r="CC527" s="341"/>
      <c r="CD527" s="341"/>
      <c r="CE527" s="341"/>
      <c r="CF527" s="341"/>
      <c r="CG527" s="341"/>
      <c r="CH527" s="341"/>
      <c r="CI527" s="341"/>
      <c r="CJ527" s="341"/>
      <c r="CK527" s="341"/>
      <c r="CL527" s="341"/>
      <c r="CM527" s="341"/>
      <c r="CN527" s="341"/>
      <c r="CO527" s="341"/>
      <c r="CP527" s="341"/>
      <c r="CQ527" s="341"/>
      <c r="CR527" s="341"/>
      <c r="CS527" s="341"/>
      <c r="CT527" s="341"/>
      <c r="CU527" s="341"/>
      <c r="CV527" s="341"/>
      <c r="CW527" s="341"/>
      <c r="CX527" s="341"/>
      <c r="CY527" s="341"/>
      <c r="CZ527" s="341"/>
      <c r="DA527" s="341"/>
      <c r="DB527" s="341"/>
      <c r="DC527" s="341"/>
      <c r="DD527" s="341"/>
      <c r="DE527" s="341"/>
      <c r="DF527" s="341"/>
      <c r="DG527" s="341"/>
      <c r="DH527" s="341"/>
      <c r="DI527" s="341"/>
      <c r="DJ527" s="341"/>
      <c r="DK527" s="341"/>
      <c r="DL527" s="341"/>
      <c r="DM527" s="341"/>
      <c r="DN527" s="341"/>
      <c r="DO527" s="341"/>
      <c r="DP527" s="341"/>
      <c r="DQ527" s="341"/>
      <c r="DR527" s="341"/>
      <c r="DS527" s="341"/>
      <c r="DT527" s="341"/>
      <c r="DU527" s="341"/>
      <c r="DV527" s="341"/>
      <c r="DW527" s="341"/>
      <c r="DX527" s="341"/>
      <c r="DY527" s="341"/>
      <c r="DZ527" s="341"/>
      <c r="EA527" s="341"/>
      <c r="EB527" s="341"/>
      <c r="EC527" s="341"/>
      <c r="ED527" s="341"/>
      <c r="EE527" s="341"/>
      <c r="EF527" s="341"/>
      <c r="EG527" s="341"/>
      <c r="EH527" s="341"/>
      <c r="EI527" s="341"/>
      <c r="EJ527" s="341"/>
      <c r="EK527" s="341"/>
      <c r="EL527" s="341"/>
      <c r="EM527" s="341"/>
      <c r="EN527" s="341"/>
      <c r="EO527" s="341"/>
      <c r="EP527" s="341"/>
      <c r="EQ527" s="341"/>
      <c r="ER527" s="341"/>
      <c r="ES527" s="341"/>
      <c r="ET527" s="341"/>
      <c r="EU527" s="341"/>
      <c r="EV527" s="341"/>
      <c r="EW527" s="341"/>
    </row>
    <row r="528" spans="1:153" s="366" customFormat="1" ht="12.75">
      <c r="A528" s="336"/>
      <c r="B528" s="337"/>
      <c r="C528" s="425"/>
      <c r="D528" s="338"/>
      <c r="E528" s="339"/>
      <c r="F528" s="347"/>
      <c r="G528" s="347"/>
      <c r="H528" s="347"/>
      <c r="I528" s="347"/>
      <c r="J528" s="347"/>
      <c r="K528" s="347"/>
      <c r="L528" s="347"/>
      <c r="M528" s="347"/>
      <c r="N528" s="347"/>
      <c r="O528" s="347"/>
      <c r="P528" s="347"/>
      <c r="Q528" s="347"/>
      <c r="R528" s="347"/>
      <c r="S528" s="347"/>
      <c r="T528" s="347"/>
      <c r="U528" s="347"/>
      <c r="V528" s="347"/>
      <c r="W528" s="347"/>
      <c r="X528" s="347"/>
      <c r="Y528" s="347"/>
      <c r="Z528" s="347"/>
      <c r="AA528" s="347"/>
      <c r="AB528" s="347"/>
      <c r="AC528" s="341"/>
      <c r="AD528" s="341"/>
      <c r="AE528" s="341"/>
      <c r="AF528" s="341"/>
      <c r="AG528" s="341"/>
      <c r="AH528" s="341"/>
      <c r="AI528" s="341"/>
      <c r="AJ528" s="341"/>
      <c r="AK528" s="341"/>
      <c r="AL528" s="341"/>
      <c r="AM528" s="341"/>
      <c r="AN528" s="341"/>
      <c r="AO528" s="341"/>
      <c r="AP528" s="341"/>
      <c r="AQ528" s="341"/>
      <c r="AR528" s="341"/>
      <c r="AS528" s="341"/>
      <c r="AT528" s="341"/>
      <c r="AU528" s="341"/>
      <c r="AV528" s="341"/>
      <c r="AW528" s="341"/>
      <c r="AX528" s="341"/>
      <c r="AY528" s="341"/>
      <c r="AZ528" s="341"/>
      <c r="BA528" s="341"/>
      <c r="BB528" s="341"/>
      <c r="BC528" s="341"/>
      <c r="BD528" s="341"/>
      <c r="BE528" s="341"/>
      <c r="BF528" s="341"/>
      <c r="BG528" s="341"/>
      <c r="BH528" s="341"/>
      <c r="BI528" s="341"/>
      <c r="BJ528" s="341"/>
      <c r="BK528" s="341"/>
      <c r="BL528" s="341"/>
      <c r="BM528" s="341"/>
      <c r="BN528" s="341"/>
      <c r="BO528" s="341"/>
      <c r="BP528" s="341"/>
      <c r="BQ528" s="341"/>
      <c r="BR528" s="341"/>
      <c r="BS528" s="341"/>
      <c r="BT528" s="341"/>
      <c r="BU528" s="341"/>
      <c r="BV528" s="341"/>
      <c r="BW528" s="341"/>
      <c r="BX528" s="341"/>
      <c r="BY528" s="341"/>
      <c r="BZ528" s="341"/>
      <c r="CA528" s="341"/>
      <c r="CB528" s="341"/>
      <c r="CC528" s="341"/>
      <c r="CD528" s="341"/>
      <c r="CE528" s="341"/>
      <c r="CF528" s="341"/>
      <c r="CG528" s="341"/>
      <c r="CH528" s="341"/>
      <c r="CI528" s="341"/>
      <c r="CJ528" s="341"/>
      <c r="CK528" s="341"/>
      <c r="CL528" s="341"/>
      <c r="CM528" s="341"/>
      <c r="CN528" s="341"/>
      <c r="CO528" s="341"/>
      <c r="CP528" s="341"/>
      <c r="CQ528" s="341"/>
      <c r="CR528" s="341"/>
      <c r="CS528" s="341"/>
      <c r="CT528" s="341"/>
      <c r="CU528" s="341"/>
      <c r="CV528" s="341"/>
      <c r="CW528" s="341"/>
      <c r="CX528" s="341"/>
      <c r="CY528" s="341"/>
      <c r="CZ528" s="341"/>
      <c r="DA528" s="341"/>
      <c r="DB528" s="341"/>
      <c r="DC528" s="341"/>
      <c r="DD528" s="341"/>
      <c r="DE528" s="341"/>
      <c r="DF528" s="341"/>
      <c r="DG528" s="341"/>
      <c r="DH528" s="341"/>
      <c r="DI528" s="341"/>
      <c r="DJ528" s="341"/>
      <c r="DK528" s="341"/>
      <c r="DL528" s="341"/>
      <c r="DM528" s="341"/>
      <c r="DN528" s="341"/>
      <c r="DO528" s="341"/>
      <c r="DP528" s="341"/>
      <c r="DQ528" s="341"/>
      <c r="DR528" s="341"/>
      <c r="DS528" s="341"/>
      <c r="DT528" s="341"/>
      <c r="DU528" s="341"/>
      <c r="DV528" s="341"/>
      <c r="DW528" s="341"/>
      <c r="DX528" s="341"/>
      <c r="DY528" s="341"/>
      <c r="DZ528" s="341"/>
      <c r="EA528" s="341"/>
      <c r="EB528" s="341"/>
      <c r="EC528" s="341"/>
      <c r="ED528" s="341"/>
      <c r="EE528" s="341"/>
      <c r="EF528" s="341"/>
      <c r="EG528" s="341"/>
      <c r="EH528" s="341"/>
      <c r="EI528" s="341"/>
      <c r="EJ528" s="341"/>
      <c r="EK528" s="341"/>
      <c r="EL528" s="341"/>
      <c r="EM528" s="341"/>
      <c r="EN528" s="341"/>
      <c r="EO528" s="341"/>
      <c r="EP528" s="341"/>
      <c r="EQ528" s="341"/>
      <c r="ER528" s="341"/>
      <c r="ES528" s="341"/>
      <c r="ET528" s="341"/>
      <c r="EU528" s="341"/>
      <c r="EV528" s="341"/>
      <c r="EW528" s="341"/>
    </row>
    <row r="529" spans="1:153" s="366" customFormat="1" ht="12.75">
      <c r="A529" s="336"/>
      <c r="B529" s="337"/>
      <c r="C529" s="425"/>
      <c r="D529" s="338"/>
      <c r="E529" s="339"/>
      <c r="F529" s="347"/>
      <c r="G529" s="347"/>
      <c r="H529" s="347"/>
      <c r="I529" s="347"/>
      <c r="J529" s="347"/>
      <c r="K529" s="347"/>
      <c r="L529" s="347"/>
      <c r="M529" s="347"/>
      <c r="N529" s="347"/>
      <c r="O529" s="347"/>
      <c r="P529" s="347"/>
      <c r="Q529" s="347"/>
      <c r="R529" s="347"/>
      <c r="S529" s="347"/>
      <c r="T529" s="347"/>
      <c r="U529" s="347"/>
      <c r="V529" s="347"/>
      <c r="W529" s="347"/>
      <c r="X529" s="347"/>
      <c r="Y529" s="347"/>
      <c r="Z529" s="347"/>
      <c r="AA529" s="347"/>
      <c r="AB529" s="347"/>
      <c r="AC529" s="341"/>
      <c r="AD529" s="341"/>
      <c r="AE529" s="341"/>
      <c r="AF529" s="341"/>
      <c r="AG529" s="341"/>
      <c r="AH529" s="341"/>
      <c r="AI529" s="341"/>
      <c r="AJ529" s="341"/>
      <c r="AK529" s="341"/>
      <c r="AL529" s="341"/>
      <c r="AM529" s="341"/>
      <c r="AN529" s="341"/>
      <c r="AO529" s="341"/>
      <c r="AP529" s="341"/>
      <c r="AQ529" s="341"/>
      <c r="AR529" s="341"/>
      <c r="AS529" s="341"/>
      <c r="AT529" s="341"/>
      <c r="AU529" s="341"/>
      <c r="AV529" s="341"/>
      <c r="AW529" s="341"/>
      <c r="AX529" s="341"/>
      <c r="AY529" s="341"/>
      <c r="AZ529" s="341"/>
      <c r="BA529" s="341"/>
      <c r="BB529" s="341"/>
      <c r="BC529" s="341"/>
      <c r="BD529" s="341"/>
      <c r="BE529" s="341"/>
      <c r="BF529" s="341"/>
      <c r="BG529" s="341"/>
      <c r="BH529" s="341"/>
      <c r="BI529" s="341"/>
      <c r="BJ529" s="341"/>
      <c r="BK529" s="341"/>
      <c r="BL529" s="341"/>
      <c r="BM529" s="341"/>
      <c r="BN529" s="341"/>
      <c r="BO529" s="341"/>
      <c r="BP529" s="341"/>
      <c r="BQ529" s="341"/>
      <c r="BR529" s="341"/>
      <c r="BS529" s="341"/>
      <c r="BT529" s="341"/>
      <c r="BU529" s="341"/>
      <c r="BV529" s="341"/>
      <c r="BW529" s="341"/>
      <c r="BX529" s="341"/>
      <c r="BY529" s="341"/>
      <c r="BZ529" s="341"/>
      <c r="CA529" s="341"/>
      <c r="CB529" s="341"/>
      <c r="CC529" s="341"/>
      <c r="CD529" s="341"/>
      <c r="CE529" s="341"/>
      <c r="CF529" s="341"/>
      <c r="CG529" s="341"/>
      <c r="CH529" s="341"/>
      <c r="CI529" s="341"/>
      <c r="CJ529" s="341"/>
      <c r="CK529" s="341"/>
      <c r="CL529" s="341"/>
      <c r="CM529" s="341"/>
      <c r="CN529" s="341"/>
      <c r="CO529" s="341"/>
      <c r="CP529" s="341"/>
      <c r="CQ529" s="341"/>
      <c r="CR529" s="341"/>
      <c r="CS529" s="341"/>
      <c r="CT529" s="341"/>
      <c r="CU529" s="341"/>
      <c r="CV529" s="341"/>
      <c r="CW529" s="341"/>
      <c r="CX529" s="341"/>
      <c r="CY529" s="341"/>
      <c r="CZ529" s="341"/>
      <c r="DA529" s="341"/>
      <c r="DB529" s="341"/>
      <c r="DC529" s="341"/>
      <c r="DD529" s="341"/>
      <c r="DE529" s="341"/>
      <c r="DF529" s="341"/>
      <c r="DG529" s="341"/>
      <c r="DH529" s="341"/>
      <c r="DI529" s="341"/>
      <c r="DJ529" s="341"/>
      <c r="DK529" s="341"/>
      <c r="DL529" s="341"/>
      <c r="DM529" s="341"/>
      <c r="DN529" s="341"/>
      <c r="DO529" s="341"/>
      <c r="DP529" s="341"/>
      <c r="DQ529" s="341"/>
      <c r="DR529" s="341"/>
      <c r="DS529" s="341"/>
      <c r="DT529" s="341"/>
      <c r="DU529" s="341"/>
      <c r="DV529" s="341"/>
      <c r="DW529" s="341"/>
      <c r="DX529" s="341"/>
      <c r="DY529" s="341"/>
      <c r="DZ529" s="341"/>
      <c r="EA529" s="341"/>
      <c r="EB529" s="341"/>
      <c r="EC529" s="341"/>
      <c r="ED529" s="341"/>
      <c r="EE529" s="341"/>
      <c r="EF529" s="341"/>
      <c r="EG529" s="341"/>
      <c r="EH529" s="341"/>
      <c r="EI529" s="341"/>
      <c r="EJ529" s="341"/>
      <c r="EK529" s="341"/>
      <c r="EL529" s="341"/>
      <c r="EM529" s="341"/>
      <c r="EN529" s="341"/>
      <c r="EO529" s="341"/>
      <c r="EP529" s="341"/>
      <c r="EQ529" s="341"/>
      <c r="ER529" s="341"/>
      <c r="ES529" s="341"/>
      <c r="ET529" s="341"/>
      <c r="EU529" s="341"/>
      <c r="EV529" s="341"/>
      <c r="EW529" s="341"/>
    </row>
    <row r="530" spans="1:153" s="366" customFormat="1" ht="12.75">
      <c r="A530" s="336"/>
      <c r="B530" s="337"/>
      <c r="C530" s="425"/>
      <c r="D530" s="338"/>
      <c r="E530" s="339"/>
      <c r="F530" s="347"/>
      <c r="G530" s="347"/>
      <c r="H530" s="347"/>
      <c r="I530" s="347"/>
      <c r="J530" s="347"/>
      <c r="K530" s="347"/>
      <c r="L530" s="347"/>
      <c r="M530" s="347"/>
      <c r="N530" s="347"/>
      <c r="O530" s="347"/>
      <c r="P530" s="347"/>
      <c r="Q530" s="347"/>
      <c r="R530" s="347"/>
      <c r="S530" s="347"/>
      <c r="T530" s="347"/>
      <c r="U530" s="347"/>
      <c r="V530" s="347"/>
      <c r="W530" s="347"/>
      <c r="X530" s="347"/>
      <c r="Y530" s="347"/>
      <c r="Z530" s="347"/>
      <c r="AA530" s="347"/>
      <c r="AB530" s="347"/>
      <c r="AC530" s="341"/>
      <c r="AD530" s="341"/>
      <c r="AE530" s="341"/>
      <c r="AF530" s="341"/>
      <c r="AG530" s="341"/>
      <c r="AH530" s="341"/>
      <c r="AI530" s="341"/>
      <c r="AJ530" s="341"/>
      <c r="AK530" s="341"/>
      <c r="AL530" s="341"/>
      <c r="AM530" s="341"/>
      <c r="AN530" s="341"/>
      <c r="AO530" s="341"/>
      <c r="AP530" s="341"/>
      <c r="AQ530" s="341"/>
      <c r="AR530" s="341"/>
      <c r="AS530" s="341"/>
      <c r="AT530" s="341"/>
      <c r="AU530" s="341"/>
      <c r="AV530" s="341"/>
      <c r="AW530" s="341"/>
      <c r="AX530" s="341"/>
      <c r="AY530" s="341"/>
      <c r="AZ530" s="341"/>
      <c r="BA530" s="341"/>
      <c r="BB530" s="341"/>
      <c r="BC530" s="341"/>
      <c r="BD530" s="341"/>
      <c r="BE530" s="341"/>
      <c r="BF530" s="341"/>
      <c r="BG530" s="341"/>
      <c r="BH530" s="341"/>
      <c r="BI530" s="341"/>
      <c r="BJ530" s="341"/>
      <c r="BK530" s="341"/>
      <c r="BL530" s="341"/>
      <c r="BM530" s="341"/>
      <c r="BN530" s="341"/>
      <c r="BO530" s="341"/>
      <c r="BP530" s="341"/>
      <c r="BQ530" s="341"/>
      <c r="BR530" s="341"/>
      <c r="BS530" s="341"/>
      <c r="BT530" s="341"/>
      <c r="BU530" s="341"/>
      <c r="BV530" s="341"/>
      <c r="BW530" s="341"/>
      <c r="BX530" s="341"/>
      <c r="BY530" s="341"/>
      <c r="BZ530" s="341"/>
      <c r="CA530" s="341"/>
      <c r="CB530" s="341"/>
      <c r="CC530" s="341"/>
      <c r="CD530" s="341"/>
      <c r="CE530" s="341"/>
      <c r="CF530" s="341"/>
      <c r="CG530" s="341"/>
      <c r="CH530" s="341"/>
      <c r="CI530" s="341"/>
      <c r="CJ530" s="341"/>
      <c r="CK530" s="341"/>
      <c r="CL530" s="341"/>
      <c r="CM530" s="341"/>
      <c r="CN530" s="341"/>
      <c r="CO530" s="341"/>
      <c r="CP530" s="341"/>
      <c r="CQ530" s="341"/>
      <c r="CR530" s="341"/>
      <c r="CS530" s="341"/>
      <c r="CT530" s="341"/>
      <c r="CU530" s="341"/>
      <c r="CV530" s="341"/>
      <c r="CW530" s="341"/>
      <c r="CX530" s="341"/>
      <c r="CY530" s="341"/>
      <c r="CZ530" s="341"/>
      <c r="DA530" s="341"/>
      <c r="DB530" s="341"/>
      <c r="DC530" s="341"/>
      <c r="DD530" s="341"/>
      <c r="DE530" s="341"/>
      <c r="DF530" s="341"/>
      <c r="DG530" s="341"/>
      <c r="DH530" s="341"/>
      <c r="DI530" s="341"/>
      <c r="DJ530" s="341"/>
      <c r="DK530" s="341"/>
      <c r="DL530" s="341"/>
      <c r="DM530" s="341"/>
      <c r="DN530" s="341"/>
      <c r="DO530" s="341"/>
      <c r="DP530" s="341"/>
      <c r="DQ530" s="341"/>
      <c r="DR530" s="341"/>
      <c r="DS530" s="341"/>
      <c r="DT530" s="341"/>
      <c r="DU530" s="341"/>
      <c r="DV530" s="341"/>
      <c r="DW530" s="341"/>
      <c r="DX530" s="341"/>
      <c r="DY530" s="341"/>
      <c r="DZ530" s="341"/>
      <c r="EA530" s="341"/>
      <c r="EB530" s="341"/>
      <c r="EC530" s="341"/>
      <c r="ED530" s="341"/>
      <c r="EE530" s="341"/>
      <c r="EF530" s="341"/>
      <c r="EG530" s="341"/>
      <c r="EH530" s="341"/>
      <c r="EI530" s="341"/>
      <c r="EJ530" s="341"/>
      <c r="EK530" s="341"/>
      <c r="EL530" s="341"/>
      <c r="EM530" s="341"/>
      <c r="EN530" s="341"/>
      <c r="EO530" s="341"/>
      <c r="EP530" s="341"/>
      <c r="EQ530" s="341"/>
      <c r="ER530" s="341"/>
      <c r="ES530" s="341"/>
      <c r="ET530" s="341"/>
      <c r="EU530" s="341"/>
      <c r="EV530" s="341"/>
      <c r="EW530" s="341"/>
    </row>
    <row r="531" spans="1:153" s="366" customFormat="1" ht="12.75">
      <c r="A531" s="336"/>
      <c r="B531" s="337"/>
      <c r="C531" s="425"/>
      <c r="D531" s="338"/>
      <c r="E531" s="339"/>
      <c r="F531" s="347"/>
      <c r="G531" s="347"/>
      <c r="H531" s="347"/>
      <c r="I531" s="347"/>
      <c r="J531" s="347"/>
      <c r="K531" s="347"/>
      <c r="L531" s="347"/>
      <c r="M531" s="347"/>
      <c r="N531" s="347"/>
      <c r="O531" s="347"/>
      <c r="P531" s="347"/>
      <c r="Q531" s="347"/>
      <c r="R531" s="347"/>
      <c r="S531" s="347"/>
      <c r="T531" s="347"/>
      <c r="U531" s="347"/>
      <c r="V531" s="347"/>
      <c r="W531" s="347"/>
      <c r="X531" s="347"/>
      <c r="Y531" s="347"/>
      <c r="Z531" s="347"/>
      <c r="AA531" s="347"/>
      <c r="AB531" s="347"/>
      <c r="AC531" s="341"/>
      <c r="AD531" s="341"/>
      <c r="AE531" s="341"/>
      <c r="AF531" s="341"/>
      <c r="AG531" s="341"/>
      <c r="AH531" s="341"/>
      <c r="AI531" s="341"/>
      <c r="AJ531" s="341"/>
      <c r="AK531" s="341"/>
      <c r="AL531" s="341"/>
      <c r="AM531" s="341"/>
      <c r="AN531" s="341"/>
      <c r="AO531" s="341"/>
      <c r="AP531" s="341"/>
      <c r="AQ531" s="341"/>
      <c r="AR531" s="341"/>
      <c r="AS531" s="341"/>
      <c r="AT531" s="341"/>
      <c r="AU531" s="341"/>
      <c r="AV531" s="341"/>
      <c r="AW531" s="341"/>
      <c r="AX531" s="341"/>
      <c r="AY531" s="341"/>
      <c r="AZ531" s="341"/>
      <c r="BA531" s="341"/>
      <c r="BB531" s="341"/>
      <c r="BC531" s="341"/>
      <c r="BD531" s="341"/>
      <c r="BE531" s="341"/>
      <c r="BF531" s="341"/>
      <c r="BG531" s="341"/>
      <c r="BH531" s="341"/>
      <c r="BI531" s="341"/>
      <c r="BJ531" s="341"/>
      <c r="BK531" s="341"/>
      <c r="BL531" s="341"/>
      <c r="BM531" s="341"/>
      <c r="BN531" s="341"/>
      <c r="BO531" s="341"/>
      <c r="BP531" s="341"/>
      <c r="BQ531" s="341"/>
      <c r="BR531" s="341"/>
      <c r="BS531" s="341"/>
      <c r="BT531" s="341"/>
      <c r="BU531" s="341"/>
      <c r="BV531" s="341"/>
      <c r="BW531" s="341"/>
      <c r="BX531" s="341"/>
      <c r="BY531" s="341"/>
      <c r="BZ531" s="341"/>
      <c r="CA531" s="341"/>
      <c r="CB531" s="341"/>
      <c r="CC531" s="341"/>
      <c r="CD531" s="341"/>
      <c r="CE531" s="341"/>
      <c r="CF531" s="341"/>
      <c r="CG531" s="341"/>
      <c r="CH531" s="341"/>
      <c r="CI531" s="341"/>
      <c r="CJ531" s="341"/>
      <c r="CK531" s="341"/>
      <c r="CL531" s="341"/>
      <c r="CM531" s="341"/>
      <c r="CN531" s="341"/>
      <c r="CO531" s="341"/>
      <c r="CP531" s="341"/>
      <c r="CQ531" s="341"/>
      <c r="CR531" s="341"/>
      <c r="CS531" s="341"/>
      <c r="CT531" s="341"/>
      <c r="CU531" s="341"/>
      <c r="CV531" s="341"/>
      <c r="CW531" s="341"/>
      <c r="CX531" s="341"/>
      <c r="CY531" s="341"/>
      <c r="CZ531" s="341"/>
      <c r="DA531" s="341"/>
      <c r="DB531" s="341"/>
      <c r="DC531" s="341"/>
      <c r="DD531" s="341"/>
      <c r="DE531" s="341"/>
      <c r="DF531" s="341"/>
      <c r="DG531" s="341"/>
      <c r="DH531" s="341"/>
      <c r="DI531" s="341"/>
      <c r="DJ531" s="341"/>
      <c r="DK531" s="341"/>
      <c r="DL531" s="341"/>
      <c r="DM531" s="341"/>
      <c r="DN531" s="341"/>
      <c r="DO531" s="341"/>
      <c r="DP531" s="341"/>
      <c r="DQ531" s="341"/>
      <c r="DR531" s="341"/>
      <c r="DS531" s="341"/>
      <c r="DT531" s="341"/>
      <c r="DU531" s="341"/>
      <c r="DV531" s="341"/>
      <c r="DW531" s="341"/>
      <c r="DX531" s="341"/>
      <c r="DY531" s="341"/>
      <c r="DZ531" s="341"/>
      <c r="EA531" s="341"/>
      <c r="EB531" s="341"/>
      <c r="EC531" s="341"/>
      <c r="ED531" s="341"/>
      <c r="EE531" s="341"/>
      <c r="EF531" s="341"/>
      <c r="EG531" s="341"/>
      <c r="EH531" s="341"/>
      <c r="EI531" s="341"/>
      <c r="EJ531" s="341"/>
      <c r="EK531" s="341"/>
      <c r="EL531" s="341"/>
      <c r="EM531" s="341"/>
      <c r="EN531" s="341"/>
      <c r="EO531" s="341"/>
      <c r="EP531" s="341"/>
      <c r="EQ531" s="341"/>
      <c r="ER531" s="341"/>
      <c r="ES531" s="341"/>
      <c r="ET531" s="341"/>
      <c r="EU531" s="341"/>
      <c r="EV531" s="341"/>
      <c r="EW531" s="341"/>
    </row>
    <row r="532" spans="1:153" s="366" customFormat="1" ht="12.75">
      <c r="A532" s="336"/>
      <c r="B532" s="337"/>
      <c r="C532" s="425"/>
      <c r="D532" s="338"/>
      <c r="E532" s="339"/>
      <c r="F532" s="347"/>
      <c r="G532" s="347"/>
      <c r="H532" s="347"/>
      <c r="I532" s="347"/>
      <c r="J532" s="347"/>
      <c r="K532" s="347"/>
      <c r="L532" s="347"/>
      <c r="M532" s="347"/>
      <c r="N532" s="347"/>
      <c r="O532" s="347"/>
      <c r="P532" s="347"/>
      <c r="Q532" s="347"/>
      <c r="R532" s="347"/>
      <c r="S532" s="347"/>
      <c r="T532" s="347"/>
      <c r="U532" s="347"/>
      <c r="V532" s="347"/>
      <c r="W532" s="347"/>
      <c r="X532" s="347"/>
      <c r="Y532" s="347"/>
      <c r="Z532" s="347"/>
      <c r="AA532" s="347"/>
      <c r="AB532" s="347"/>
      <c r="AC532" s="341"/>
      <c r="AD532" s="341"/>
      <c r="AE532" s="341"/>
      <c r="AF532" s="341"/>
      <c r="AG532" s="341"/>
      <c r="AH532" s="341"/>
      <c r="AI532" s="341"/>
      <c r="AJ532" s="341"/>
      <c r="AK532" s="341"/>
      <c r="AL532" s="341"/>
      <c r="AM532" s="341"/>
      <c r="AN532" s="341"/>
      <c r="AO532" s="341"/>
      <c r="AP532" s="341"/>
      <c r="AQ532" s="341"/>
      <c r="AR532" s="341"/>
      <c r="AS532" s="341"/>
      <c r="AT532" s="341"/>
      <c r="AU532" s="341"/>
      <c r="AV532" s="341"/>
      <c r="AW532" s="341"/>
      <c r="AX532" s="341"/>
      <c r="AY532" s="341"/>
      <c r="AZ532" s="341"/>
      <c r="BA532" s="341"/>
      <c r="BB532" s="341"/>
      <c r="BC532" s="341"/>
      <c r="BD532" s="341"/>
      <c r="BE532" s="341"/>
      <c r="BF532" s="341"/>
      <c r="BG532" s="341"/>
      <c r="BH532" s="341"/>
      <c r="BI532" s="341"/>
      <c r="BJ532" s="341"/>
      <c r="BK532" s="341"/>
      <c r="BL532" s="341"/>
      <c r="BM532" s="341"/>
      <c r="BN532" s="341"/>
      <c r="BO532" s="341"/>
      <c r="BP532" s="341"/>
      <c r="BQ532" s="341"/>
      <c r="BR532" s="341"/>
      <c r="BS532" s="341"/>
      <c r="BT532" s="341"/>
      <c r="BU532" s="341"/>
      <c r="BV532" s="341"/>
      <c r="BW532" s="341"/>
      <c r="BX532" s="341"/>
      <c r="BY532" s="341"/>
      <c r="BZ532" s="341"/>
      <c r="CA532" s="341"/>
      <c r="CB532" s="341"/>
      <c r="CC532" s="341"/>
      <c r="CD532" s="341"/>
      <c r="CE532" s="341"/>
      <c r="CF532" s="341"/>
      <c r="CG532" s="341"/>
      <c r="CH532" s="341"/>
      <c r="CI532" s="341"/>
      <c r="CJ532" s="341"/>
      <c r="CK532" s="341"/>
      <c r="CL532" s="341"/>
      <c r="CM532" s="341"/>
      <c r="CN532" s="341"/>
      <c r="CO532" s="341"/>
      <c r="CP532" s="341"/>
      <c r="CQ532" s="341"/>
      <c r="CR532" s="341"/>
      <c r="CS532" s="341"/>
      <c r="CT532" s="341"/>
      <c r="CU532" s="341"/>
      <c r="CV532" s="341"/>
      <c r="CW532" s="341"/>
      <c r="CX532" s="341"/>
      <c r="CY532" s="341"/>
      <c r="CZ532" s="341"/>
      <c r="DA532" s="341"/>
      <c r="DB532" s="341"/>
      <c r="DC532" s="341"/>
      <c r="DD532" s="341"/>
      <c r="DE532" s="341"/>
      <c r="DF532" s="341"/>
      <c r="DG532" s="341"/>
      <c r="DH532" s="341"/>
      <c r="DI532" s="341"/>
      <c r="DJ532" s="341"/>
      <c r="DK532" s="341"/>
      <c r="DL532" s="341"/>
      <c r="DM532" s="341"/>
      <c r="DN532" s="341"/>
      <c r="DO532" s="341"/>
      <c r="DP532" s="341"/>
      <c r="DQ532" s="341"/>
      <c r="DR532" s="341"/>
      <c r="DS532" s="341"/>
      <c r="DT532" s="341"/>
      <c r="DU532" s="341"/>
      <c r="DV532" s="341"/>
      <c r="DW532" s="341"/>
      <c r="DX532" s="341"/>
      <c r="DY532" s="341"/>
      <c r="DZ532" s="341"/>
      <c r="EA532" s="341"/>
      <c r="EB532" s="341"/>
      <c r="EC532" s="341"/>
      <c r="ED532" s="341"/>
      <c r="EE532" s="341"/>
      <c r="EF532" s="341"/>
      <c r="EG532" s="341"/>
      <c r="EH532" s="341"/>
      <c r="EI532" s="341"/>
      <c r="EJ532" s="341"/>
      <c r="EK532" s="341"/>
      <c r="EL532" s="341"/>
      <c r="EM532" s="341"/>
      <c r="EN532" s="341"/>
      <c r="EO532" s="341"/>
      <c r="EP532" s="341"/>
      <c r="EQ532" s="341"/>
      <c r="ER532" s="341"/>
      <c r="ES532" s="341"/>
      <c r="ET532" s="341"/>
      <c r="EU532" s="341"/>
      <c r="EV532" s="341"/>
      <c r="EW532" s="341"/>
    </row>
    <row r="533" spans="1:153" s="366" customFormat="1" ht="12.75">
      <c r="A533" s="336"/>
      <c r="B533" s="337"/>
      <c r="C533" s="425"/>
      <c r="D533" s="338"/>
      <c r="E533" s="339"/>
      <c r="F533" s="347"/>
      <c r="G533" s="347"/>
      <c r="H533" s="347"/>
      <c r="I533" s="347"/>
      <c r="J533" s="347"/>
      <c r="K533" s="347"/>
      <c r="L533" s="347"/>
      <c r="M533" s="347"/>
      <c r="N533" s="347"/>
      <c r="O533" s="347"/>
      <c r="P533" s="347"/>
      <c r="Q533" s="347"/>
      <c r="R533" s="347"/>
      <c r="S533" s="347"/>
      <c r="T533" s="347"/>
      <c r="U533" s="347"/>
      <c r="V533" s="347"/>
      <c r="W533" s="347"/>
      <c r="X533" s="347"/>
      <c r="Y533" s="347"/>
      <c r="Z533" s="347"/>
      <c r="AA533" s="347"/>
      <c r="AB533" s="347"/>
      <c r="AC533" s="341"/>
      <c r="AD533" s="341"/>
      <c r="AE533" s="341"/>
      <c r="AF533" s="341"/>
      <c r="AG533" s="341"/>
      <c r="AH533" s="341"/>
      <c r="AI533" s="341"/>
      <c r="AJ533" s="341"/>
      <c r="AK533" s="341"/>
      <c r="AL533" s="341"/>
      <c r="AM533" s="341"/>
      <c r="AN533" s="341"/>
      <c r="AO533" s="341"/>
      <c r="AP533" s="341"/>
      <c r="AQ533" s="341"/>
      <c r="AR533" s="341"/>
      <c r="AS533" s="341"/>
      <c r="AT533" s="341"/>
      <c r="AU533" s="341"/>
      <c r="AV533" s="341"/>
      <c r="AW533" s="341"/>
      <c r="AX533" s="341"/>
      <c r="AY533" s="341"/>
      <c r="AZ533" s="341"/>
      <c r="BA533" s="341"/>
      <c r="BB533" s="341"/>
      <c r="BC533" s="341"/>
      <c r="BD533" s="341"/>
      <c r="BE533" s="341"/>
      <c r="BF533" s="341"/>
      <c r="BG533" s="341"/>
      <c r="BH533" s="341"/>
      <c r="BI533" s="341"/>
      <c r="BJ533" s="341"/>
      <c r="BK533" s="341"/>
      <c r="BL533" s="341"/>
      <c r="BM533" s="341"/>
      <c r="BN533" s="341"/>
      <c r="BO533" s="341"/>
      <c r="BP533" s="341"/>
      <c r="BQ533" s="341"/>
      <c r="BR533" s="341"/>
      <c r="BS533" s="341"/>
      <c r="BT533" s="341"/>
      <c r="BU533" s="341"/>
      <c r="BV533" s="341"/>
      <c r="BW533" s="341"/>
      <c r="BX533" s="341"/>
      <c r="BY533" s="341"/>
      <c r="BZ533" s="341"/>
      <c r="CA533" s="341"/>
      <c r="CB533" s="341"/>
      <c r="CC533" s="341"/>
      <c r="CD533" s="341"/>
      <c r="CE533" s="341"/>
      <c r="CF533" s="341"/>
      <c r="CG533" s="341"/>
      <c r="CH533" s="341"/>
      <c r="CI533" s="341"/>
      <c r="CJ533" s="341"/>
      <c r="CK533" s="341"/>
      <c r="CL533" s="341"/>
      <c r="CM533" s="341"/>
      <c r="CN533" s="341"/>
      <c r="CO533" s="341"/>
      <c r="CP533" s="341"/>
      <c r="CQ533" s="341"/>
      <c r="CR533" s="341"/>
      <c r="CS533" s="341"/>
      <c r="CT533" s="341"/>
      <c r="CU533" s="341"/>
      <c r="CV533" s="341"/>
      <c r="CW533" s="341"/>
      <c r="CX533" s="341"/>
      <c r="CY533" s="341"/>
      <c r="CZ533" s="341"/>
      <c r="DA533" s="341"/>
      <c r="DB533" s="341"/>
      <c r="DC533" s="341"/>
      <c r="DD533" s="341"/>
      <c r="DE533" s="341"/>
      <c r="DF533" s="341"/>
      <c r="DG533" s="341"/>
      <c r="DH533" s="341"/>
      <c r="DI533" s="341"/>
      <c r="DJ533" s="341"/>
      <c r="DK533" s="341"/>
      <c r="DL533" s="341"/>
      <c r="DM533" s="341"/>
      <c r="DN533" s="341"/>
      <c r="DO533" s="341"/>
      <c r="DP533" s="341"/>
      <c r="DQ533" s="341"/>
      <c r="DR533" s="341"/>
      <c r="DS533" s="341"/>
      <c r="DT533" s="341"/>
      <c r="DU533" s="341"/>
      <c r="DV533" s="341"/>
      <c r="DW533" s="341"/>
      <c r="DX533" s="341"/>
      <c r="DY533" s="341"/>
      <c r="DZ533" s="341"/>
      <c r="EA533" s="341"/>
      <c r="EB533" s="341"/>
      <c r="EC533" s="341"/>
      <c r="ED533" s="341"/>
      <c r="EE533" s="341"/>
      <c r="EF533" s="341"/>
      <c r="EG533" s="341"/>
      <c r="EH533" s="341"/>
      <c r="EI533" s="341"/>
      <c r="EJ533" s="341"/>
      <c r="EK533" s="341"/>
      <c r="EL533" s="341"/>
      <c r="EM533" s="341"/>
      <c r="EN533" s="341"/>
      <c r="EO533" s="341"/>
      <c r="EP533" s="341"/>
      <c r="EQ533" s="341"/>
      <c r="ER533" s="341"/>
      <c r="ES533" s="341"/>
      <c r="ET533" s="341"/>
      <c r="EU533" s="341"/>
      <c r="EV533" s="341"/>
      <c r="EW533" s="341"/>
    </row>
    <row r="534" spans="1:153" s="366" customFormat="1" ht="12.75">
      <c r="A534" s="336"/>
      <c r="B534" s="337"/>
      <c r="C534" s="425"/>
      <c r="D534" s="338"/>
      <c r="E534" s="339"/>
      <c r="F534" s="347"/>
      <c r="G534" s="347"/>
      <c r="H534" s="347"/>
      <c r="I534" s="347"/>
      <c r="J534" s="347"/>
      <c r="K534" s="347"/>
      <c r="L534" s="347"/>
      <c r="M534" s="347"/>
      <c r="N534" s="347"/>
      <c r="O534" s="347"/>
      <c r="P534" s="347"/>
      <c r="Q534" s="347"/>
      <c r="R534" s="347"/>
      <c r="S534" s="347"/>
      <c r="T534" s="347"/>
      <c r="U534" s="347"/>
      <c r="V534" s="347"/>
      <c r="W534" s="347"/>
      <c r="X534" s="347"/>
      <c r="Y534" s="347"/>
      <c r="Z534" s="347"/>
      <c r="AA534" s="347"/>
      <c r="AB534" s="347"/>
      <c r="AC534" s="341"/>
      <c r="AD534" s="341"/>
      <c r="AE534" s="341"/>
      <c r="AF534" s="341"/>
      <c r="AG534" s="341"/>
      <c r="AH534" s="341"/>
      <c r="AI534" s="341"/>
      <c r="AJ534" s="341"/>
      <c r="AK534" s="341"/>
      <c r="AL534" s="341"/>
      <c r="AM534" s="341"/>
      <c r="AN534" s="341"/>
      <c r="AO534" s="341"/>
      <c r="AP534" s="341"/>
      <c r="AQ534" s="341"/>
      <c r="AR534" s="341"/>
      <c r="AS534" s="341"/>
      <c r="AT534" s="341"/>
      <c r="AU534" s="341"/>
      <c r="AV534" s="341"/>
      <c r="AW534" s="341"/>
      <c r="AX534" s="341"/>
      <c r="AY534" s="341"/>
      <c r="AZ534" s="341"/>
      <c r="BA534" s="341"/>
      <c r="BB534" s="341"/>
      <c r="BC534" s="341"/>
      <c r="BD534" s="341"/>
      <c r="BE534" s="341"/>
      <c r="BF534" s="341"/>
      <c r="BG534" s="341"/>
      <c r="BH534" s="341"/>
      <c r="BI534" s="341"/>
      <c r="BJ534" s="341"/>
      <c r="BK534" s="341"/>
      <c r="BL534" s="341"/>
      <c r="BM534" s="341"/>
      <c r="BN534" s="341"/>
      <c r="BO534" s="341"/>
      <c r="BP534" s="341"/>
      <c r="BQ534" s="341"/>
      <c r="BR534" s="341"/>
      <c r="BS534" s="341"/>
      <c r="BT534" s="341"/>
      <c r="BU534" s="341"/>
      <c r="BV534" s="341"/>
      <c r="BW534" s="341"/>
      <c r="BX534" s="341"/>
      <c r="BY534" s="341"/>
      <c r="BZ534" s="341"/>
      <c r="CA534" s="341"/>
      <c r="CB534" s="341"/>
      <c r="CC534" s="341"/>
      <c r="CD534" s="341"/>
      <c r="CE534" s="341"/>
      <c r="CF534" s="341"/>
      <c r="CG534" s="341"/>
      <c r="CH534" s="341"/>
      <c r="CI534" s="341"/>
      <c r="CJ534" s="341"/>
      <c r="CK534" s="341"/>
      <c r="CL534" s="341"/>
      <c r="CM534" s="341"/>
      <c r="CN534" s="341"/>
      <c r="CO534" s="341"/>
      <c r="CP534" s="341"/>
      <c r="CQ534" s="341"/>
      <c r="CR534" s="341"/>
      <c r="CS534" s="341"/>
      <c r="CT534" s="341"/>
      <c r="CU534" s="341"/>
      <c r="CV534" s="341"/>
      <c r="CW534" s="341"/>
      <c r="CX534" s="341"/>
      <c r="CY534" s="341"/>
      <c r="CZ534" s="341"/>
      <c r="DA534" s="341"/>
      <c r="DB534" s="341"/>
      <c r="DC534" s="341"/>
      <c r="DD534" s="341"/>
      <c r="DE534" s="341"/>
      <c r="DF534" s="341"/>
      <c r="DG534" s="341"/>
      <c r="DH534" s="341"/>
      <c r="DI534" s="341"/>
      <c r="DJ534" s="341"/>
      <c r="DK534" s="341"/>
      <c r="DL534" s="341"/>
      <c r="DM534" s="341"/>
      <c r="DN534" s="341"/>
      <c r="DO534" s="341"/>
      <c r="DP534" s="341"/>
      <c r="DQ534" s="341"/>
      <c r="DR534" s="341"/>
      <c r="DS534" s="341"/>
      <c r="DT534" s="341"/>
      <c r="DU534" s="341"/>
      <c r="DV534" s="341"/>
      <c r="DW534" s="341"/>
      <c r="DX534" s="341"/>
      <c r="DY534" s="341"/>
      <c r="DZ534" s="341"/>
      <c r="EA534" s="341"/>
      <c r="EB534" s="341"/>
      <c r="EC534" s="341"/>
      <c r="ED534" s="341"/>
      <c r="EE534" s="341"/>
      <c r="EF534" s="341"/>
      <c r="EG534" s="341"/>
      <c r="EH534" s="341"/>
      <c r="EI534" s="341"/>
      <c r="EJ534" s="341"/>
      <c r="EK534" s="341"/>
      <c r="EL534" s="341"/>
      <c r="EM534" s="341"/>
      <c r="EN534" s="341"/>
      <c r="EO534" s="341"/>
      <c r="EP534" s="341"/>
      <c r="EQ534" s="341"/>
      <c r="ER534" s="341"/>
      <c r="ES534" s="341"/>
      <c r="ET534" s="341"/>
      <c r="EU534" s="341"/>
      <c r="EV534" s="341"/>
      <c r="EW534" s="341"/>
    </row>
    <row r="535" spans="1:153" s="366" customFormat="1" ht="12.75">
      <c r="A535" s="336"/>
      <c r="B535" s="337"/>
      <c r="C535" s="425"/>
      <c r="D535" s="338"/>
      <c r="E535" s="339"/>
      <c r="F535" s="347"/>
      <c r="G535" s="347"/>
      <c r="H535" s="347"/>
      <c r="I535" s="347"/>
      <c r="J535" s="347"/>
      <c r="K535" s="347"/>
      <c r="L535" s="347"/>
      <c r="M535" s="347"/>
      <c r="N535" s="347"/>
      <c r="O535" s="347"/>
      <c r="P535" s="347"/>
      <c r="Q535" s="347"/>
      <c r="R535" s="347"/>
      <c r="S535" s="347"/>
      <c r="T535" s="347"/>
      <c r="U535" s="347"/>
      <c r="V535" s="347"/>
      <c r="W535" s="347"/>
      <c r="X535" s="347"/>
      <c r="Y535" s="347"/>
      <c r="Z535" s="347"/>
      <c r="AA535" s="347"/>
      <c r="AB535" s="347"/>
      <c r="AC535" s="341"/>
      <c r="AD535" s="341"/>
      <c r="AE535" s="341"/>
      <c r="AF535" s="341"/>
      <c r="AG535" s="341"/>
      <c r="AH535" s="341"/>
      <c r="AI535" s="341"/>
      <c r="AJ535" s="341"/>
      <c r="AK535" s="341"/>
      <c r="AL535" s="341"/>
      <c r="AM535" s="341"/>
      <c r="AN535" s="341"/>
      <c r="AO535" s="341"/>
      <c r="AP535" s="341"/>
      <c r="AQ535" s="341"/>
      <c r="AR535" s="341"/>
      <c r="AS535" s="341"/>
      <c r="AT535" s="341"/>
      <c r="AU535" s="341"/>
      <c r="AV535" s="341"/>
      <c r="AW535" s="341"/>
      <c r="AX535" s="341"/>
      <c r="AY535" s="341"/>
      <c r="AZ535" s="341"/>
      <c r="BA535" s="341"/>
      <c r="BB535" s="341"/>
      <c r="BC535" s="341"/>
      <c r="BD535" s="341"/>
      <c r="BE535" s="341"/>
      <c r="BF535" s="341"/>
      <c r="BG535" s="341"/>
      <c r="BH535" s="341"/>
      <c r="BI535" s="341"/>
      <c r="BJ535" s="341"/>
      <c r="BK535" s="341"/>
      <c r="BL535" s="341"/>
      <c r="BM535" s="341"/>
      <c r="BN535" s="341"/>
      <c r="BO535" s="341"/>
      <c r="BP535" s="341"/>
      <c r="BQ535" s="341"/>
      <c r="BR535" s="341"/>
      <c r="BS535" s="341"/>
      <c r="BT535" s="341"/>
      <c r="BU535" s="341"/>
      <c r="BV535" s="341"/>
      <c r="BW535" s="341"/>
      <c r="BX535" s="341"/>
      <c r="BY535" s="341"/>
      <c r="BZ535" s="341"/>
      <c r="CA535" s="341"/>
      <c r="CB535" s="341"/>
      <c r="CC535" s="341"/>
      <c r="CD535" s="341"/>
      <c r="CE535" s="341"/>
      <c r="CF535" s="341"/>
      <c r="CG535" s="341"/>
      <c r="CH535" s="341"/>
      <c r="CI535" s="341"/>
      <c r="CJ535" s="341"/>
      <c r="CK535" s="341"/>
      <c r="CL535" s="341"/>
      <c r="CM535" s="341"/>
      <c r="CN535" s="341"/>
      <c r="CO535" s="341"/>
      <c r="CP535" s="341"/>
      <c r="CQ535" s="341"/>
      <c r="CR535" s="341"/>
      <c r="CS535" s="341"/>
      <c r="CT535" s="341"/>
      <c r="CU535" s="341"/>
      <c r="CV535" s="341"/>
      <c r="CW535" s="341"/>
      <c r="CX535" s="341"/>
      <c r="CY535" s="341"/>
      <c r="CZ535" s="341"/>
      <c r="DA535" s="341"/>
      <c r="DB535" s="341"/>
      <c r="DC535" s="341"/>
      <c r="DD535" s="341"/>
      <c r="DE535" s="341"/>
      <c r="DF535" s="341"/>
      <c r="DG535" s="341"/>
      <c r="DH535" s="341"/>
      <c r="DI535" s="341"/>
      <c r="DJ535" s="341"/>
      <c r="DK535" s="341"/>
      <c r="DL535" s="341"/>
      <c r="DM535" s="341"/>
      <c r="DN535" s="341"/>
      <c r="DO535" s="341"/>
      <c r="DP535" s="341"/>
      <c r="DQ535" s="341"/>
      <c r="DR535" s="341"/>
      <c r="DS535" s="341"/>
      <c r="DT535" s="341"/>
      <c r="DU535" s="341"/>
      <c r="DV535" s="341"/>
      <c r="DW535" s="341"/>
      <c r="DX535" s="341"/>
      <c r="DY535" s="341"/>
      <c r="DZ535" s="341"/>
      <c r="EA535" s="341"/>
      <c r="EB535" s="341"/>
      <c r="EC535" s="341"/>
      <c r="ED535" s="341"/>
      <c r="EE535" s="341"/>
      <c r="EF535" s="341"/>
      <c r="EG535" s="341"/>
      <c r="EH535" s="341"/>
      <c r="EI535" s="341"/>
      <c r="EJ535" s="341"/>
      <c r="EK535" s="341"/>
      <c r="EL535" s="341"/>
      <c r="EM535" s="341"/>
      <c r="EN535" s="341"/>
      <c r="EO535" s="341"/>
      <c r="EP535" s="341"/>
      <c r="EQ535" s="341"/>
      <c r="ER535" s="341"/>
      <c r="ES535" s="341"/>
      <c r="ET535" s="341"/>
      <c r="EU535" s="341"/>
      <c r="EV535" s="341"/>
      <c r="EW535" s="341"/>
    </row>
    <row r="536" spans="1:153" s="366" customFormat="1" ht="12.75">
      <c r="A536" s="336"/>
      <c r="B536" s="337"/>
      <c r="C536" s="425"/>
      <c r="D536" s="338"/>
      <c r="E536" s="339"/>
      <c r="F536" s="347"/>
      <c r="G536" s="347"/>
      <c r="H536" s="347"/>
      <c r="I536" s="347"/>
      <c r="J536" s="347"/>
      <c r="K536" s="347"/>
      <c r="L536" s="347"/>
      <c r="M536" s="347"/>
      <c r="N536" s="347"/>
      <c r="O536" s="347"/>
      <c r="P536" s="347"/>
      <c r="Q536" s="347"/>
      <c r="R536" s="347"/>
      <c r="S536" s="347"/>
      <c r="T536" s="347"/>
      <c r="U536" s="347"/>
      <c r="V536" s="347"/>
      <c r="W536" s="347"/>
      <c r="X536" s="347"/>
      <c r="Y536" s="347"/>
      <c r="Z536" s="347"/>
      <c r="AA536" s="347"/>
      <c r="AB536" s="347"/>
      <c r="AC536" s="341"/>
      <c r="AD536" s="341"/>
      <c r="AE536" s="341"/>
      <c r="AF536" s="341"/>
      <c r="AG536" s="341"/>
      <c r="AH536" s="341"/>
      <c r="AI536" s="341"/>
      <c r="AJ536" s="341"/>
      <c r="AK536" s="341"/>
      <c r="AL536" s="341"/>
      <c r="AM536" s="341"/>
      <c r="AN536" s="341"/>
      <c r="AO536" s="341"/>
      <c r="AP536" s="341"/>
      <c r="AQ536" s="341"/>
      <c r="AR536" s="341"/>
      <c r="AS536" s="341"/>
      <c r="AT536" s="341"/>
      <c r="AU536" s="341"/>
      <c r="AV536" s="341"/>
      <c r="AW536" s="341"/>
      <c r="AX536" s="341"/>
      <c r="AY536" s="341"/>
      <c r="AZ536" s="341"/>
      <c r="BA536" s="341"/>
      <c r="BB536" s="341"/>
      <c r="BC536" s="341"/>
      <c r="BD536" s="341"/>
      <c r="BE536" s="341"/>
      <c r="BF536" s="341"/>
      <c r="BG536" s="341"/>
      <c r="BH536" s="341"/>
      <c r="BI536" s="341"/>
      <c r="BJ536" s="341"/>
      <c r="BK536" s="341"/>
      <c r="BL536" s="341"/>
      <c r="BM536" s="341"/>
      <c r="BN536" s="341"/>
      <c r="BO536" s="341"/>
      <c r="BP536" s="341"/>
      <c r="BQ536" s="341"/>
      <c r="BR536" s="341"/>
      <c r="BS536" s="341"/>
      <c r="BT536" s="341"/>
      <c r="BU536" s="341"/>
      <c r="BV536" s="341"/>
      <c r="BW536" s="341"/>
      <c r="BX536" s="341"/>
      <c r="BY536" s="341"/>
      <c r="BZ536" s="341"/>
      <c r="CA536" s="341"/>
      <c r="CB536" s="341"/>
      <c r="CC536" s="341"/>
      <c r="CD536" s="341"/>
      <c r="CE536" s="341"/>
      <c r="CF536" s="341"/>
      <c r="CG536" s="341"/>
      <c r="CH536" s="341"/>
      <c r="CI536" s="341"/>
      <c r="CJ536" s="341"/>
      <c r="CK536" s="341"/>
      <c r="CL536" s="341"/>
      <c r="CM536" s="341"/>
      <c r="CN536" s="341"/>
      <c r="CO536" s="341"/>
      <c r="CP536" s="341"/>
      <c r="CQ536" s="341"/>
      <c r="CR536" s="341"/>
      <c r="CS536" s="341"/>
      <c r="CT536" s="341"/>
      <c r="CU536" s="341"/>
      <c r="CV536" s="341"/>
      <c r="CW536" s="341"/>
      <c r="CX536" s="341"/>
      <c r="CY536" s="341"/>
      <c r="CZ536" s="341"/>
      <c r="DA536" s="341"/>
      <c r="DB536" s="341"/>
      <c r="DC536" s="341"/>
      <c r="DD536" s="341"/>
      <c r="DE536" s="341"/>
      <c r="DF536" s="341"/>
      <c r="DG536" s="341"/>
      <c r="DH536" s="341"/>
      <c r="DI536" s="341"/>
      <c r="DJ536" s="341"/>
      <c r="DK536" s="341"/>
      <c r="DL536" s="341"/>
      <c r="DM536" s="341"/>
      <c r="DN536" s="341"/>
      <c r="DO536" s="341"/>
      <c r="DP536" s="341"/>
      <c r="DQ536" s="341"/>
      <c r="DR536" s="341"/>
      <c r="DS536" s="341"/>
      <c r="DT536" s="341"/>
      <c r="DU536" s="341"/>
      <c r="DV536" s="341"/>
      <c r="DW536" s="341"/>
      <c r="DX536" s="341"/>
      <c r="DY536" s="341"/>
      <c r="DZ536" s="341"/>
      <c r="EA536" s="341"/>
      <c r="EB536" s="341"/>
      <c r="EC536" s="341"/>
      <c r="ED536" s="341"/>
      <c r="EE536" s="341"/>
      <c r="EF536" s="341"/>
      <c r="EG536" s="341"/>
      <c r="EH536" s="341"/>
      <c r="EI536" s="341"/>
      <c r="EJ536" s="341"/>
      <c r="EK536" s="341"/>
      <c r="EL536" s="341"/>
      <c r="EM536" s="341"/>
      <c r="EN536" s="341"/>
      <c r="EO536" s="341"/>
      <c r="EP536" s="341"/>
      <c r="EQ536" s="341"/>
      <c r="ER536" s="341"/>
      <c r="ES536" s="341"/>
      <c r="ET536" s="341"/>
      <c r="EU536" s="341"/>
      <c r="EV536" s="341"/>
      <c r="EW536" s="341"/>
    </row>
    <row r="537" spans="1:153" s="366" customFormat="1" ht="12.75">
      <c r="A537" s="336"/>
      <c r="B537" s="337"/>
      <c r="C537" s="425"/>
      <c r="D537" s="338"/>
      <c r="E537" s="339"/>
      <c r="F537" s="347"/>
      <c r="G537" s="347"/>
      <c r="H537" s="347"/>
      <c r="I537" s="347"/>
      <c r="J537" s="347"/>
      <c r="K537" s="347"/>
      <c r="L537" s="347"/>
      <c r="M537" s="347"/>
      <c r="N537" s="347"/>
      <c r="O537" s="347"/>
      <c r="P537" s="347"/>
      <c r="Q537" s="347"/>
      <c r="R537" s="347"/>
      <c r="S537" s="347"/>
      <c r="T537" s="347"/>
      <c r="U537" s="347"/>
      <c r="V537" s="347"/>
      <c r="W537" s="347"/>
      <c r="X537" s="347"/>
      <c r="Y537" s="347"/>
      <c r="Z537" s="347"/>
      <c r="AA537" s="347"/>
      <c r="AB537" s="347"/>
      <c r="AC537" s="341"/>
      <c r="AD537" s="341"/>
      <c r="AE537" s="341"/>
      <c r="AF537" s="341"/>
      <c r="AG537" s="341"/>
      <c r="AH537" s="341"/>
      <c r="AI537" s="341"/>
      <c r="AJ537" s="341"/>
      <c r="AK537" s="341"/>
      <c r="AL537" s="341"/>
      <c r="AM537" s="341"/>
      <c r="AN537" s="341"/>
      <c r="AO537" s="341"/>
      <c r="AP537" s="341"/>
      <c r="AQ537" s="341"/>
      <c r="AR537" s="341"/>
      <c r="AS537" s="341"/>
      <c r="AT537" s="341"/>
      <c r="AU537" s="341"/>
      <c r="AV537" s="341"/>
      <c r="AW537" s="341"/>
      <c r="AX537" s="341"/>
      <c r="AY537" s="341"/>
      <c r="AZ537" s="341"/>
      <c r="BA537" s="341"/>
      <c r="BB537" s="341"/>
      <c r="BC537" s="341"/>
      <c r="BD537" s="341"/>
      <c r="BE537" s="341"/>
      <c r="BF537" s="341"/>
      <c r="BG537" s="341"/>
      <c r="BH537" s="341"/>
      <c r="BI537" s="341"/>
      <c r="BJ537" s="341"/>
      <c r="BK537" s="341"/>
      <c r="BL537" s="341"/>
      <c r="BM537" s="341"/>
      <c r="BN537" s="341"/>
      <c r="BO537" s="341"/>
      <c r="BP537" s="341"/>
      <c r="BQ537" s="341"/>
      <c r="BR537" s="341"/>
      <c r="BS537" s="341"/>
      <c r="BT537" s="341"/>
      <c r="BU537" s="341"/>
      <c r="BV537" s="341"/>
      <c r="BW537" s="341"/>
      <c r="BX537" s="341"/>
      <c r="BY537" s="341"/>
      <c r="BZ537" s="341"/>
      <c r="CA537" s="341"/>
      <c r="CB537" s="341"/>
      <c r="CC537" s="341"/>
      <c r="CD537" s="341"/>
      <c r="CE537" s="341"/>
      <c r="CF537" s="341"/>
      <c r="CG537" s="341"/>
      <c r="CH537" s="341"/>
      <c r="CI537" s="341"/>
      <c r="CJ537" s="341"/>
      <c r="CK537" s="341"/>
      <c r="CL537" s="341"/>
      <c r="CM537" s="341"/>
      <c r="CN537" s="341"/>
      <c r="CO537" s="341"/>
      <c r="CP537" s="341"/>
      <c r="CQ537" s="341"/>
      <c r="CR537" s="341"/>
      <c r="CS537" s="341"/>
      <c r="CT537" s="341"/>
      <c r="CU537" s="341"/>
      <c r="CV537" s="341"/>
      <c r="CW537" s="341"/>
      <c r="CX537" s="341"/>
      <c r="CY537" s="341"/>
      <c r="CZ537" s="341"/>
      <c r="DA537" s="341"/>
      <c r="DB537" s="341"/>
      <c r="DC537" s="341"/>
      <c r="DD537" s="341"/>
      <c r="DE537" s="341"/>
      <c r="DF537" s="341"/>
      <c r="DG537" s="341"/>
      <c r="DH537" s="341"/>
      <c r="DI537" s="341"/>
      <c r="DJ537" s="341"/>
      <c r="DK537" s="341"/>
      <c r="DL537" s="341"/>
      <c r="DM537" s="341"/>
      <c r="DN537" s="341"/>
      <c r="DO537" s="341"/>
      <c r="DP537" s="341"/>
      <c r="DQ537" s="341"/>
      <c r="DR537" s="341"/>
      <c r="DS537" s="341"/>
      <c r="DT537" s="341"/>
      <c r="DU537" s="341"/>
      <c r="DV537" s="341"/>
      <c r="DW537" s="341"/>
      <c r="DX537" s="341"/>
      <c r="DY537" s="341"/>
      <c r="DZ537" s="341"/>
      <c r="EA537" s="341"/>
      <c r="EB537" s="341"/>
      <c r="EC537" s="341"/>
      <c r="ED537" s="341"/>
      <c r="EE537" s="341"/>
      <c r="EF537" s="341"/>
      <c r="EG537" s="341"/>
      <c r="EH537" s="341"/>
      <c r="EI537" s="341"/>
      <c r="EJ537" s="341"/>
      <c r="EK537" s="341"/>
      <c r="EL537" s="341"/>
      <c r="EM537" s="341"/>
      <c r="EN537" s="341"/>
      <c r="EO537" s="341"/>
      <c r="EP537" s="341"/>
      <c r="EQ537" s="341"/>
      <c r="ER537" s="341"/>
      <c r="ES537" s="341"/>
      <c r="ET537" s="341"/>
      <c r="EU537" s="341"/>
      <c r="EV537" s="341"/>
      <c r="EW537" s="341"/>
    </row>
    <row r="538" spans="1:153" s="366" customFormat="1" ht="12.75">
      <c r="A538" s="336"/>
      <c r="B538" s="337"/>
      <c r="C538" s="425"/>
      <c r="D538" s="338"/>
      <c r="E538" s="339"/>
      <c r="F538" s="347"/>
      <c r="G538" s="347"/>
      <c r="H538" s="347"/>
      <c r="I538" s="347"/>
      <c r="J538" s="347"/>
      <c r="K538" s="347"/>
      <c r="L538" s="347"/>
      <c r="M538" s="347"/>
      <c r="N538" s="347"/>
      <c r="O538" s="347"/>
      <c r="P538" s="347"/>
      <c r="Q538" s="347"/>
      <c r="R538" s="347"/>
      <c r="S538" s="347"/>
      <c r="T538" s="347"/>
      <c r="U538" s="347"/>
      <c r="V538" s="347"/>
      <c r="W538" s="347"/>
      <c r="X538" s="347"/>
      <c r="Y538" s="347"/>
      <c r="Z538" s="347"/>
      <c r="AA538" s="347"/>
      <c r="AB538" s="347"/>
      <c r="AC538" s="341"/>
      <c r="AD538" s="341"/>
      <c r="AE538" s="341"/>
      <c r="AF538" s="341"/>
      <c r="AG538" s="341"/>
      <c r="AH538" s="341"/>
      <c r="AI538" s="341"/>
      <c r="AJ538" s="341"/>
      <c r="AK538" s="341"/>
      <c r="AL538" s="341"/>
      <c r="AM538" s="341"/>
      <c r="AN538" s="341"/>
      <c r="AO538" s="341"/>
      <c r="AP538" s="341"/>
      <c r="AQ538" s="341"/>
      <c r="AR538" s="341"/>
      <c r="AS538" s="341"/>
      <c r="AT538" s="341"/>
      <c r="AU538" s="341"/>
      <c r="AV538" s="341"/>
      <c r="AW538" s="341"/>
      <c r="AX538" s="341"/>
      <c r="AY538" s="341"/>
      <c r="AZ538" s="341"/>
      <c r="BA538" s="341"/>
      <c r="BB538" s="341"/>
      <c r="BC538" s="341"/>
      <c r="BD538" s="341"/>
      <c r="BE538" s="341"/>
      <c r="BF538" s="341"/>
      <c r="BG538" s="341"/>
      <c r="BH538" s="341"/>
      <c r="BI538" s="341"/>
      <c r="BJ538" s="341"/>
      <c r="BK538" s="341"/>
      <c r="BL538" s="341"/>
      <c r="BM538" s="341"/>
      <c r="BN538" s="341"/>
      <c r="BO538" s="341"/>
      <c r="BP538" s="341"/>
      <c r="BQ538" s="341"/>
      <c r="BR538" s="341"/>
      <c r="BS538" s="341"/>
      <c r="BT538" s="341"/>
      <c r="BU538" s="341"/>
      <c r="BV538" s="341"/>
      <c r="BW538" s="341"/>
      <c r="BX538" s="341"/>
      <c r="BY538" s="341"/>
      <c r="BZ538" s="341"/>
      <c r="CA538" s="341"/>
      <c r="CB538" s="341"/>
      <c r="CC538" s="341"/>
      <c r="CD538" s="341"/>
      <c r="CE538" s="341"/>
      <c r="CF538" s="341"/>
      <c r="CG538" s="341"/>
      <c r="CH538" s="341"/>
      <c r="CI538" s="341"/>
      <c r="CJ538" s="341"/>
      <c r="CK538" s="341"/>
      <c r="CL538" s="341"/>
      <c r="CM538" s="341"/>
      <c r="CN538" s="341"/>
      <c r="CO538" s="341"/>
      <c r="CP538" s="341"/>
      <c r="CQ538" s="341"/>
      <c r="CR538" s="341"/>
      <c r="CS538" s="341"/>
      <c r="CT538" s="341"/>
      <c r="CU538" s="341"/>
      <c r="CV538" s="341"/>
      <c r="CW538" s="341"/>
      <c r="CX538" s="341"/>
      <c r="CY538" s="341"/>
      <c r="CZ538" s="341"/>
      <c r="DA538" s="341"/>
      <c r="DB538" s="341"/>
      <c r="DC538" s="341"/>
      <c r="DD538" s="341"/>
      <c r="DE538" s="341"/>
      <c r="DF538" s="341"/>
      <c r="DG538" s="341"/>
      <c r="DH538" s="341"/>
      <c r="DI538" s="341"/>
      <c r="DJ538" s="341"/>
      <c r="DK538" s="341"/>
      <c r="DL538" s="341"/>
      <c r="DM538" s="341"/>
      <c r="DN538" s="341"/>
      <c r="DO538" s="341"/>
      <c r="DP538" s="341"/>
      <c r="DQ538" s="341"/>
      <c r="DR538" s="341"/>
      <c r="DS538" s="341"/>
      <c r="DT538" s="341"/>
      <c r="DU538" s="341"/>
      <c r="DV538" s="341"/>
      <c r="DW538" s="341"/>
      <c r="DX538" s="341"/>
      <c r="DY538" s="341"/>
      <c r="DZ538" s="341"/>
      <c r="EA538" s="341"/>
      <c r="EB538" s="341"/>
      <c r="EC538" s="341"/>
      <c r="ED538" s="341"/>
      <c r="EE538" s="341"/>
      <c r="EF538" s="341"/>
      <c r="EG538" s="341"/>
      <c r="EH538" s="341"/>
      <c r="EI538" s="341"/>
      <c r="EJ538" s="341"/>
      <c r="EK538" s="341"/>
      <c r="EL538" s="341"/>
      <c r="EM538" s="341"/>
      <c r="EN538" s="341"/>
      <c r="EO538" s="341"/>
      <c r="EP538" s="341"/>
      <c r="EQ538" s="341"/>
      <c r="ER538" s="341"/>
      <c r="ES538" s="341"/>
      <c r="ET538" s="341"/>
      <c r="EU538" s="341"/>
      <c r="EV538" s="341"/>
      <c r="EW538" s="341"/>
    </row>
    <row r="539" spans="1:153" s="366" customFormat="1" ht="12.75">
      <c r="A539" s="336"/>
      <c r="B539" s="337"/>
      <c r="C539" s="425"/>
      <c r="D539" s="338"/>
      <c r="E539" s="339"/>
      <c r="F539" s="347"/>
      <c r="G539" s="347"/>
      <c r="H539" s="347"/>
      <c r="I539" s="347"/>
      <c r="J539" s="347"/>
      <c r="K539" s="347"/>
      <c r="L539" s="347"/>
      <c r="M539" s="347"/>
      <c r="N539" s="347"/>
      <c r="O539" s="347"/>
      <c r="P539" s="347"/>
      <c r="Q539" s="347"/>
      <c r="R539" s="347"/>
      <c r="S539" s="347"/>
      <c r="T539" s="347"/>
      <c r="U539" s="347"/>
      <c r="V539" s="347"/>
      <c r="W539" s="347"/>
      <c r="X539" s="347"/>
      <c r="Y539" s="347"/>
      <c r="Z539" s="347"/>
      <c r="AA539" s="347"/>
      <c r="AB539" s="347"/>
      <c r="AC539" s="341"/>
      <c r="AD539" s="341"/>
      <c r="AE539" s="341"/>
      <c r="AF539" s="341"/>
      <c r="AG539" s="341"/>
      <c r="AH539" s="341"/>
      <c r="AI539" s="341"/>
      <c r="AJ539" s="341"/>
      <c r="AK539" s="341"/>
      <c r="AL539" s="341"/>
      <c r="AM539" s="341"/>
      <c r="AN539" s="341"/>
      <c r="AO539" s="341"/>
      <c r="AP539" s="341"/>
      <c r="AQ539" s="341"/>
      <c r="AR539" s="341"/>
      <c r="AS539" s="341"/>
      <c r="AT539" s="341"/>
      <c r="AU539" s="341"/>
      <c r="AV539" s="341"/>
      <c r="AW539" s="341"/>
      <c r="AX539" s="341"/>
      <c r="AY539" s="341"/>
      <c r="AZ539" s="341"/>
      <c r="BA539" s="341"/>
      <c r="BB539" s="341"/>
      <c r="BC539" s="341"/>
      <c r="BD539" s="341"/>
      <c r="BE539" s="341"/>
      <c r="BF539" s="341"/>
      <c r="BG539" s="341"/>
      <c r="BH539" s="341"/>
      <c r="BI539" s="341"/>
      <c r="BJ539" s="341"/>
      <c r="BK539" s="341"/>
      <c r="BL539" s="341"/>
      <c r="BM539" s="341"/>
      <c r="BN539" s="341"/>
      <c r="BO539" s="341"/>
      <c r="BP539" s="341"/>
      <c r="BQ539" s="341"/>
      <c r="BR539" s="341"/>
      <c r="BS539" s="341"/>
      <c r="BT539" s="341"/>
      <c r="BU539" s="341"/>
      <c r="BV539" s="341"/>
      <c r="BW539" s="341"/>
      <c r="BX539" s="341"/>
      <c r="BY539" s="341"/>
      <c r="BZ539" s="341"/>
      <c r="CA539" s="341"/>
      <c r="CB539" s="341"/>
      <c r="CC539" s="341"/>
      <c r="CD539" s="341"/>
      <c r="CE539" s="341"/>
      <c r="CF539" s="341"/>
      <c r="CG539" s="341"/>
      <c r="CH539" s="341"/>
      <c r="CI539" s="341"/>
      <c r="CJ539" s="341"/>
      <c r="CK539" s="341"/>
      <c r="CL539" s="341"/>
      <c r="CM539" s="341"/>
      <c r="CN539" s="341"/>
      <c r="CO539" s="341"/>
      <c r="CP539" s="341"/>
      <c r="CQ539" s="341"/>
      <c r="CR539" s="341"/>
      <c r="CS539" s="341"/>
      <c r="CT539" s="341"/>
      <c r="CU539" s="341"/>
      <c r="CV539" s="341"/>
      <c r="CW539" s="341"/>
      <c r="CX539" s="341"/>
      <c r="CY539" s="341"/>
      <c r="CZ539" s="341"/>
      <c r="DA539" s="341"/>
      <c r="DB539" s="341"/>
      <c r="DC539" s="341"/>
      <c r="DD539" s="341"/>
      <c r="DE539" s="341"/>
      <c r="DF539" s="341"/>
      <c r="DG539" s="341"/>
      <c r="DH539" s="341"/>
      <c r="DI539" s="341"/>
      <c r="DJ539" s="341"/>
      <c r="DK539" s="341"/>
      <c r="DL539" s="341"/>
      <c r="DM539" s="341"/>
      <c r="DN539" s="341"/>
      <c r="DO539" s="341"/>
      <c r="DP539" s="341"/>
      <c r="DQ539" s="341"/>
      <c r="DR539" s="341"/>
      <c r="DS539" s="341"/>
      <c r="DT539" s="341"/>
      <c r="DU539" s="341"/>
      <c r="DV539" s="341"/>
      <c r="DW539" s="341"/>
      <c r="DX539" s="341"/>
      <c r="DY539" s="341"/>
      <c r="DZ539" s="341"/>
      <c r="EA539" s="341"/>
      <c r="EB539" s="341"/>
      <c r="EC539" s="341"/>
      <c r="ED539" s="341"/>
      <c r="EE539" s="341"/>
      <c r="EF539" s="341"/>
      <c r="EG539" s="341"/>
      <c r="EH539" s="341"/>
      <c r="EI539" s="341"/>
      <c r="EJ539" s="341"/>
      <c r="EK539" s="341"/>
      <c r="EL539" s="341"/>
      <c r="EM539" s="341"/>
      <c r="EN539" s="341"/>
      <c r="EO539" s="341"/>
      <c r="EP539" s="341"/>
      <c r="EQ539" s="341"/>
      <c r="ER539" s="341"/>
      <c r="ES539" s="341"/>
      <c r="ET539" s="341"/>
      <c r="EU539" s="341"/>
      <c r="EV539" s="341"/>
      <c r="EW539" s="341"/>
    </row>
    <row r="540" spans="1:153" s="366" customFormat="1" ht="12.75">
      <c r="A540" s="336"/>
      <c r="B540" s="337"/>
      <c r="C540" s="425"/>
      <c r="D540" s="338"/>
      <c r="E540" s="339"/>
      <c r="F540" s="347"/>
      <c r="G540" s="347"/>
      <c r="H540" s="347"/>
      <c r="I540" s="347"/>
      <c r="J540" s="347"/>
      <c r="K540" s="347"/>
      <c r="L540" s="347"/>
      <c r="M540" s="347"/>
      <c r="N540" s="347"/>
      <c r="O540" s="347"/>
      <c r="P540" s="347"/>
      <c r="Q540" s="347"/>
      <c r="R540" s="347"/>
      <c r="S540" s="347"/>
      <c r="T540" s="347"/>
      <c r="U540" s="347"/>
      <c r="V540" s="347"/>
      <c r="W540" s="347"/>
      <c r="X540" s="347"/>
      <c r="Y540" s="347"/>
      <c r="Z540" s="347"/>
      <c r="AA540" s="347"/>
      <c r="AB540" s="347"/>
      <c r="AC540" s="341"/>
      <c r="AD540" s="341"/>
      <c r="AE540" s="341"/>
      <c r="AF540" s="341"/>
      <c r="AG540" s="341"/>
      <c r="AH540" s="341"/>
      <c r="AI540" s="341"/>
      <c r="AJ540" s="341"/>
      <c r="AK540" s="341"/>
      <c r="AL540" s="341"/>
      <c r="AM540" s="341"/>
      <c r="AN540" s="341"/>
      <c r="AO540" s="341"/>
      <c r="AP540" s="341"/>
      <c r="AQ540" s="341"/>
      <c r="AR540" s="341"/>
      <c r="AS540" s="341"/>
      <c r="AT540" s="341"/>
      <c r="AU540" s="341"/>
      <c r="AV540" s="341"/>
      <c r="AW540" s="341"/>
      <c r="AX540" s="341"/>
      <c r="AY540" s="341"/>
      <c r="AZ540" s="341"/>
      <c r="BA540" s="341"/>
      <c r="BB540" s="341"/>
      <c r="BC540" s="341"/>
      <c r="BD540" s="341"/>
      <c r="BE540" s="341"/>
      <c r="BF540" s="341"/>
      <c r="BG540" s="341"/>
      <c r="BH540" s="341"/>
      <c r="BI540" s="341"/>
      <c r="BJ540" s="341"/>
      <c r="BK540" s="341"/>
      <c r="BL540" s="341"/>
      <c r="BM540" s="341"/>
      <c r="BN540" s="341"/>
      <c r="BO540" s="341"/>
      <c r="BP540" s="341"/>
      <c r="BQ540" s="341"/>
      <c r="BR540" s="341"/>
      <c r="BS540" s="341"/>
      <c r="BT540" s="341"/>
      <c r="BU540" s="341"/>
      <c r="BV540" s="341"/>
      <c r="BW540" s="341"/>
      <c r="BX540" s="341"/>
      <c r="BY540" s="341"/>
      <c r="BZ540" s="341"/>
      <c r="CA540" s="341"/>
      <c r="CB540" s="341"/>
      <c r="CC540" s="341"/>
      <c r="CD540" s="341"/>
      <c r="CE540" s="341"/>
      <c r="CF540" s="341"/>
      <c r="CG540" s="341"/>
      <c r="CH540" s="341"/>
      <c r="CI540" s="341"/>
      <c r="CJ540" s="341"/>
      <c r="CK540" s="341"/>
      <c r="CL540" s="341"/>
      <c r="CM540" s="341"/>
      <c r="CN540" s="341"/>
      <c r="CO540" s="341"/>
      <c r="CP540" s="341"/>
      <c r="CQ540" s="341"/>
      <c r="CR540" s="341"/>
      <c r="CS540" s="341"/>
      <c r="CT540" s="341"/>
      <c r="CU540" s="341"/>
      <c r="CV540" s="341"/>
      <c r="CW540" s="341"/>
      <c r="CX540" s="341"/>
      <c r="CY540" s="341"/>
      <c r="CZ540" s="341"/>
      <c r="DA540" s="341"/>
      <c r="DB540" s="341"/>
      <c r="DC540" s="341"/>
      <c r="DD540" s="341"/>
      <c r="DE540" s="341"/>
      <c r="DF540" s="341"/>
      <c r="DG540" s="341"/>
      <c r="DH540" s="341"/>
      <c r="DI540" s="341"/>
      <c r="DJ540" s="341"/>
      <c r="DK540" s="341"/>
      <c r="DL540" s="341"/>
      <c r="DM540" s="341"/>
      <c r="DN540" s="341"/>
      <c r="DO540" s="341"/>
      <c r="DP540" s="341"/>
      <c r="DQ540" s="341"/>
      <c r="DR540" s="341"/>
      <c r="DS540" s="341"/>
      <c r="DT540" s="341"/>
      <c r="DU540" s="341"/>
      <c r="DV540" s="341"/>
      <c r="DW540" s="341"/>
      <c r="DX540" s="341"/>
      <c r="DY540" s="341"/>
      <c r="DZ540" s="341"/>
      <c r="EA540" s="341"/>
      <c r="EB540" s="341"/>
      <c r="EC540" s="341"/>
      <c r="ED540" s="341"/>
      <c r="EE540" s="341"/>
      <c r="EF540" s="341"/>
      <c r="EG540" s="341"/>
      <c r="EH540" s="341"/>
      <c r="EI540" s="341"/>
      <c r="EJ540" s="341"/>
      <c r="EK540" s="341"/>
      <c r="EL540" s="341"/>
      <c r="EM540" s="341"/>
      <c r="EN540" s="341"/>
      <c r="EO540" s="341"/>
      <c r="EP540" s="341"/>
      <c r="EQ540" s="341"/>
      <c r="ER540" s="341"/>
      <c r="ES540" s="341"/>
      <c r="ET540" s="341"/>
      <c r="EU540" s="341"/>
      <c r="EV540" s="341"/>
      <c r="EW540" s="341"/>
    </row>
    <row r="541" spans="1:153" s="366" customFormat="1" ht="12.75">
      <c r="A541" s="336"/>
      <c r="B541" s="337"/>
      <c r="C541" s="425"/>
      <c r="D541" s="338"/>
      <c r="E541" s="339"/>
      <c r="F541" s="347"/>
      <c r="G541" s="347"/>
      <c r="H541" s="347"/>
      <c r="I541" s="347"/>
      <c r="J541" s="347"/>
      <c r="K541" s="347"/>
      <c r="L541" s="347"/>
      <c r="M541" s="347"/>
      <c r="N541" s="347"/>
      <c r="O541" s="347"/>
      <c r="P541" s="347"/>
      <c r="Q541" s="347"/>
      <c r="R541" s="347"/>
      <c r="S541" s="347"/>
      <c r="T541" s="347"/>
      <c r="U541" s="347"/>
      <c r="V541" s="347"/>
      <c r="W541" s="347"/>
      <c r="X541" s="347"/>
      <c r="Y541" s="347"/>
      <c r="Z541" s="347"/>
      <c r="AA541" s="347"/>
      <c r="AB541" s="347"/>
      <c r="AC541" s="341"/>
      <c r="AD541" s="341"/>
      <c r="AE541" s="341"/>
      <c r="AF541" s="341"/>
      <c r="AG541" s="341"/>
      <c r="AH541" s="341"/>
      <c r="AI541" s="341"/>
      <c r="AJ541" s="341"/>
      <c r="AK541" s="341"/>
      <c r="AL541" s="341"/>
      <c r="AM541" s="341"/>
      <c r="AN541" s="341"/>
      <c r="AO541" s="341"/>
      <c r="AP541" s="341"/>
      <c r="AQ541" s="341"/>
      <c r="AR541" s="341"/>
      <c r="AS541" s="341"/>
      <c r="AT541" s="341"/>
      <c r="AU541" s="341"/>
      <c r="AV541" s="341"/>
      <c r="AW541" s="341"/>
      <c r="AX541" s="341"/>
      <c r="AY541" s="341"/>
      <c r="AZ541" s="341"/>
      <c r="BA541" s="341"/>
      <c r="BB541" s="341"/>
      <c r="BC541" s="341"/>
      <c r="BD541" s="341"/>
      <c r="BE541" s="341"/>
      <c r="BF541" s="341"/>
      <c r="BG541" s="341"/>
      <c r="BH541" s="341"/>
      <c r="BI541" s="341"/>
      <c r="BJ541" s="341"/>
      <c r="BK541" s="341"/>
      <c r="BL541" s="341"/>
      <c r="BM541" s="341"/>
      <c r="BN541" s="341"/>
      <c r="BO541" s="341"/>
      <c r="BP541" s="341"/>
      <c r="BQ541" s="341"/>
      <c r="BR541" s="341"/>
      <c r="BS541" s="341"/>
      <c r="BT541" s="341"/>
      <c r="BU541" s="341"/>
      <c r="BV541" s="341"/>
      <c r="BW541" s="341"/>
      <c r="BX541" s="341"/>
      <c r="BY541" s="341"/>
      <c r="BZ541" s="341"/>
      <c r="CA541" s="341"/>
      <c r="CB541" s="341"/>
      <c r="CC541" s="341"/>
      <c r="CD541" s="341"/>
      <c r="CE541" s="341"/>
      <c r="CF541" s="341"/>
      <c r="CG541" s="341"/>
      <c r="CH541" s="341"/>
      <c r="CI541" s="341"/>
      <c r="CJ541" s="341"/>
      <c r="CK541" s="341"/>
      <c r="CL541" s="341"/>
      <c r="CM541" s="341"/>
      <c r="CN541" s="341"/>
      <c r="CO541" s="341"/>
      <c r="CP541" s="341"/>
      <c r="CQ541" s="341"/>
      <c r="CR541" s="341"/>
      <c r="CS541" s="341"/>
      <c r="CT541" s="341"/>
      <c r="CU541" s="341"/>
      <c r="CV541" s="341"/>
      <c r="CW541" s="341"/>
      <c r="CX541" s="341"/>
      <c r="CY541" s="341"/>
      <c r="CZ541" s="341"/>
      <c r="DA541" s="341"/>
      <c r="DB541" s="341"/>
      <c r="DC541" s="341"/>
      <c r="DD541" s="341"/>
      <c r="DE541" s="341"/>
      <c r="DF541" s="341"/>
      <c r="DG541" s="341"/>
      <c r="DH541" s="341"/>
      <c r="DI541" s="341"/>
      <c r="DJ541" s="341"/>
      <c r="DK541" s="341"/>
      <c r="DL541" s="341"/>
      <c r="DM541" s="341"/>
      <c r="DN541" s="341"/>
      <c r="DO541" s="341"/>
      <c r="DP541" s="341"/>
      <c r="DQ541" s="341"/>
      <c r="DR541" s="341"/>
      <c r="DS541" s="341"/>
      <c r="DT541" s="341"/>
      <c r="DU541" s="341"/>
      <c r="DV541" s="341"/>
      <c r="DW541" s="341"/>
      <c r="DX541" s="341"/>
      <c r="DY541" s="341"/>
      <c r="DZ541" s="341"/>
      <c r="EA541" s="341"/>
      <c r="EB541" s="341"/>
      <c r="EC541" s="341"/>
      <c r="ED541" s="341"/>
      <c r="EE541" s="341"/>
      <c r="EF541" s="341"/>
      <c r="EG541" s="341"/>
      <c r="EH541" s="341"/>
      <c r="EI541" s="341"/>
      <c r="EJ541" s="341"/>
      <c r="EK541" s="341"/>
      <c r="EL541" s="341"/>
      <c r="EM541" s="341"/>
      <c r="EN541" s="341"/>
      <c r="EO541" s="341"/>
      <c r="EP541" s="341"/>
      <c r="EQ541" s="341"/>
      <c r="ER541" s="341"/>
      <c r="ES541" s="341"/>
      <c r="ET541" s="341"/>
      <c r="EU541" s="341"/>
      <c r="EV541" s="341"/>
      <c r="EW541" s="341"/>
    </row>
    <row r="542" spans="1:153" s="366" customFormat="1" ht="12.75">
      <c r="A542" s="336"/>
      <c r="B542" s="337"/>
      <c r="C542" s="425"/>
      <c r="D542" s="338"/>
      <c r="E542" s="339"/>
      <c r="F542" s="347"/>
      <c r="G542" s="347"/>
      <c r="H542" s="347"/>
      <c r="I542" s="347"/>
      <c r="J542" s="347"/>
      <c r="K542" s="347"/>
      <c r="L542" s="347"/>
      <c r="M542" s="347"/>
      <c r="N542" s="347"/>
      <c r="O542" s="347"/>
      <c r="P542" s="347"/>
      <c r="Q542" s="347"/>
      <c r="R542" s="347"/>
      <c r="S542" s="347"/>
      <c r="T542" s="347"/>
      <c r="U542" s="347"/>
      <c r="V542" s="347"/>
      <c r="W542" s="347"/>
      <c r="X542" s="347"/>
      <c r="Y542" s="347"/>
      <c r="Z542" s="347"/>
      <c r="AA542" s="347"/>
      <c r="AB542" s="347"/>
      <c r="AC542" s="341"/>
      <c r="AD542" s="341"/>
      <c r="AE542" s="341"/>
      <c r="AF542" s="341"/>
      <c r="AG542" s="341"/>
      <c r="AH542" s="341"/>
      <c r="AI542" s="341"/>
      <c r="AJ542" s="341"/>
      <c r="AK542" s="341"/>
      <c r="AL542" s="341"/>
      <c r="AM542" s="341"/>
      <c r="AN542" s="341"/>
      <c r="AO542" s="341"/>
      <c r="AP542" s="341"/>
      <c r="AQ542" s="341"/>
      <c r="AR542" s="341"/>
      <c r="AS542" s="341"/>
      <c r="AT542" s="341"/>
      <c r="AU542" s="341"/>
      <c r="AV542" s="341"/>
      <c r="AW542" s="341"/>
      <c r="AX542" s="341"/>
      <c r="AY542" s="341"/>
      <c r="AZ542" s="341"/>
      <c r="BA542" s="341"/>
      <c r="BB542" s="341"/>
      <c r="BC542" s="341"/>
      <c r="BD542" s="341"/>
      <c r="BE542" s="341"/>
      <c r="BF542" s="341"/>
      <c r="BG542" s="341"/>
      <c r="BH542" s="341"/>
      <c r="BI542" s="341"/>
      <c r="BJ542" s="341"/>
      <c r="BK542" s="341"/>
      <c r="BL542" s="341"/>
      <c r="BM542" s="341"/>
      <c r="BN542" s="341"/>
      <c r="BO542" s="341"/>
      <c r="BP542" s="341"/>
      <c r="BQ542" s="341"/>
      <c r="BR542" s="341"/>
      <c r="BS542" s="341"/>
      <c r="BT542" s="341"/>
      <c r="BU542" s="341"/>
      <c r="BV542" s="341"/>
      <c r="BW542" s="341"/>
      <c r="BX542" s="341"/>
      <c r="BY542" s="341"/>
      <c r="BZ542" s="341"/>
      <c r="CA542" s="341"/>
      <c r="CB542" s="341"/>
      <c r="CC542" s="341"/>
      <c r="CD542" s="341"/>
      <c r="CE542" s="341"/>
      <c r="CF542" s="341"/>
      <c r="CG542" s="341"/>
      <c r="CH542" s="341"/>
      <c r="CI542" s="341"/>
      <c r="CJ542" s="341"/>
      <c r="CK542" s="341"/>
      <c r="CL542" s="341"/>
      <c r="CM542" s="341"/>
      <c r="CN542" s="341"/>
      <c r="CO542" s="341"/>
      <c r="CP542" s="341"/>
      <c r="CQ542" s="341"/>
      <c r="CR542" s="341"/>
      <c r="CS542" s="341"/>
      <c r="CT542" s="341"/>
      <c r="CU542" s="341"/>
      <c r="CV542" s="341"/>
      <c r="CW542" s="341"/>
      <c r="CX542" s="341"/>
      <c r="CY542" s="341"/>
      <c r="CZ542" s="341"/>
      <c r="DA542" s="341"/>
      <c r="DB542" s="341"/>
      <c r="DC542" s="341"/>
      <c r="DD542" s="341"/>
      <c r="DE542" s="341"/>
      <c r="DF542" s="341"/>
      <c r="DG542" s="341"/>
      <c r="DH542" s="341"/>
      <c r="DI542" s="341"/>
      <c r="DJ542" s="341"/>
      <c r="DK542" s="341"/>
      <c r="DL542" s="341"/>
      <c r="DM542" s="341"/>
      <c r="DN542" s="341"/>
      <c r="DO542" s="341"/>
      <c r="DP542" s="341"/>
      <c r="DQ542" s="341"/>
      <c r="DR542" s="341"/>
      <c r="DS542" s="341"/>
      <c r="DT542" s="341"/>
      <c r="DU542" s="341"/>
      <c r="DV542" s="341"/>
      <c r="DW542" s="341"/>
      <c r="DX542" s="341"/>
      <c r="DY542" s="341"/>
      <c r="DZ542" s="341"/>
      <c r="EA542" s="341"/>
      <c r="EB542" s="341"/>
      <c r="EC542" s="341"/>
      <c r="ED542" s="341"/>
      <c r="EE542" s="341"/>
      <c r="EF542" s="341"/>
      <c r="EG542" s="341"/>
      <c r="EH542" s="341"/>
      <c r="EI542" s="341"/>
      <c r="EJ542" s="341"/>
      <c r="EK542" s="341"/>
      <c r="EL542" s="341"/>
      <c r="EM542" s="341"/>
      <c r="EN542" s="341"/>
      <c r="EO542" s="341"/>
      <c r="EP542" s="341"/>
      <c r="EQ542" s="341"/>
      <c r="ER542" s="341"/>
      <c r="ES542" s="341"/>
      <c r="ET542" s="341"/>
      <c r="EU542" s="341"/>
      <c r="EV542" s="341"/>
      <c r="EW542" s="341"/>
    </row>
    <row r="543" spans="1:153" s="366" customFormat="1" ht="12.75">
      <c r="A543" s="336"/>
      <c r="B543" s="337"/>
      <c r="C543" s="425"/>
      <c r="D543" s="338"/>
      <c r="E543" s="339"/>
      <c r="F543" s="347"/>
      <c r="G543" s="347"/>
      <c r="H543" s="347"/>
      <c r="I543" s="347"/>
      <c r="J543" s="347"/>
      <c r="K543" s="347"/>
      <c r="L543" s="347"/>
      <c r="M543" s="347"/>
      <c r="N543" s="347"/>
      <c r="O543" s="347"/>
      <c r="P543" s="347"/>
      <c r="Q543" s="347"/>
      <c r="R543" s="347"/>
      <c r="S543" s="347"/>
      <c r="T543" s="347"/>
      <c r="U543" s="347"/>
      <c r="V543" s="347"/>
      <c r="W543" s="347"/>
      <c r="X543" s="347"/>
      <c r="Y543" s="347"/>
      <c r="Z543" s="347"/>
      <c r="AA543" s="347"/>
      <c r="AB543" s="347"/>
      <c r="AC543" s="341"/>
      <c r="AD543" s="341"/>
      <c r="AE543" s="341"/>
      <c r="AF543" s="341"/>
      <c r="AG543" s="341"/>
      <c r="AH543" s="341"/>
      <c r="AI543" s="341"/>
      <c r="AJ543" s="341"/>
      <c r="AK543" s="341"/>
      <c r="AL543" s="341"/>
      <c r="AM543" s="341"/>
      <c r="AN543" s="341"/>
      <c r="AO543" s="341"/>
      <c r="AP543" s="341"/>
      <c r="AQ543" s="341"/>
      <c r="AR543" s="341"/>
      <c r="AS543" s="341"/>
      <c r="AT543" s="341"/>
      <c r="AU543" s="341"/>
      <c r="AV543" s="341"/>
      <c r="AW543" s="341"/>
      <c r="AX543" s="341"/>
      <c r="AY543" s="341"/>
      <c r="AZ543" s="341"/>
      <c r="BA543" s="341"/>
      <c r="BB543" s="341"/>
      <c r="BC543" s="341"/>
      <c r="BD543" s="341"/>
      <c r="BE543" s="341"/>
      <c r="BF543" s="341"/>
      <c r="BG543" s="341"/>
      <c r="BH543" s="341"/>
      <c r="BI543" s="341"/>
      <c r="BJ543" s="341"/>
      <c r="BK543" s="341"/>
      <c r="BL543" s="341"/>
      <c r="BM543" s="341"/>
      <c r="BN543" s="341"/>
      <c r="BO543" s="341"/>
      <c r="BP543" s="341"/>
      <c r="BQ543" s="341"/>
      <c r="BR543" s="341"/>
      <c r="BS543" s="341"/>
      <c r="BT543" s="341"/>
      <c r="BU543" s="341"/>
      <c r="BV543" s="341"/>
      <c r="BW543" s="341"/>
      <c r="BX543" s="341"/>
      <c r="BY543" s="341"/>
      <c r="BZ543" s="341"/>
      <c r="CA543" s="341"/>
      <c r="CB543" s="341"/>
      <c r="CC543" s="341"/>
      <c r="CD543" s="341"/>
      <c r="CE543" s="341"/>
      <c r="CF543" s="341"/>
      <c r="CG543" s="341"/>
      <c r="CH543" s="341"/>
      <c r="CI543" s="341"/>
      <c r="CJ543" s="341"/>
      <c r="CK543" s="341"/>
      <c r="CL543" s="341"/>
      <c r="CM543" s="341"/>
      <c r="CN543" s="341"/>
      <c r="CO543" s="341"/>
      <c r="CP543" s="341"/>
      <c r="CQ543" s="341"/>
      <c r="CR543" s="341"/>
      <c r="CS543" s="341"/>
      <c r="CT543" s="341"/>
      <c r="CU543" s="341"/>
      <c r="CV543" s="341"/>
      <c r="CW543" s="341"/>
      <c r="CX543" s="341"/>
      <c r="CY543" s="341"/>
      <c r="CZ543" s="341"/>
      <c r="DA543" s="341"/>
      <c r="DB543" s="341"/>
      <c r="DC543" s="341"/>
      <c r="DD543" s="341"/>
      <c r="DE543" s="341"/>
      <c r="DF543" s="341"/>
      <c r="DG543" s="341"/>
      <c r="DH543" s="341"/>
      <c r="DI543" s="341"/>
      <c r="DJ543" s="341"/>
      <c r="DK543" s="341"/>
      <c r="DL543" s="341"/>
      <c r="DM543" s="341"/>
      <c r="DN543" s="341"/>
      <c r="DO543" s="341"/>
      <c r="DP543" s="341"/>
      <c r="DQ543" s="341"/>
      <c r="DR543" s="341"/>
      <c r="DS543" s="341"/>
      <c r="DT543" s="341"/>
      <c r="DU543" s="341"/>
      <c r="DV543" s="341"/>
      <c r="DW543" s="341"/>
      <c r="DX543" s="341"/>
      <c r="DY543" s="341"/>
      <c r="DZ543" s="341"/>
      <c r="EA543" s="341"/>
      <c r="EB543" s="341"/>
      <c r="EC543" s="341"/>
      <c r="ED543" s="341"/>
      <c r="EE543" s="341"/>
      <c r="EF543" s="341"/>
      <c r="EG543" s="341"/>
      <c r="EH543" s="341"/>
      <c r="EI543" s="341"/>
      <c r="EJ543" s="341"/>
      <c r="EK543" s="341"/>
      <c r="EL543" s="341"/>
      <c r="EM543" s="341"/>
      <c r="EN543" s="341"/>
      <c r="EO543" s="341"/>
      <c r="EP543" s="341"/>
      <c r="EQ543" s="341"/>
      <c r="ER543" s="341"/>
      <c r="ES543" s="341"/>
      <c r="ET543" s="341"/>
      <c r="EU543" s="341"/>
      <c r="EV543" s="341"/>
      <c r="EW543" s="341"/>
    </row>
    <row r="544" spans="1:153" s="366" customFormat="1" ht="12.75">
      <c r="A544" s="336"/>
      <c r="B544" s="337"/>
      <c r="C544" s="425"/>
      <c r="D544" s="338"/>
      <c r="E544" s="339"/>
      <c r="F544" s="347"/>
      <c r="G544" s="347"/>
      <c r="H544" s="347"/>
      <c r="I544" s="347"/>
      <c r="J544" s="347"/>
      <c r="K544" s="347"/>
      <c r="L544" s="347"/>
      <c r="M544" s="347"/>
      <c r="N544" s="347"/>
      <c r="O544" s="347"/>
      <c r="P544" s="347"/>
      <c r="Q544" s="347"/>
      <c r="R544" s="347"/>
      <c r="S544" s="347"/>
      <c r="T544" s="347"/>
      <c r="U544" s="347"/>
      <c r="V544" s="347"/>
      <c r="W544" s="347"/>
      <c r="X544" s="347"/>
      <c r="Y544" s="347"/>
      <c r="Z544" s="347"/>
      <c r="AA544" s="347"/>
      <c r="AB544" s="347"/>
      <c r="AC544" s="341"/>
      <c r="AD544" s="341"/>
      <c r="AE544" s="341"/>
      <c r="AF544" s="341"/>
      <c r="AG544" s="341"/>
      <c r="AH544" s="341"/>
      <c r="AI544" s="341"/>
      <c r="AJ544" s="341"/>
      <c r="AK544" s="341"/>
      <c r="AL544" s="341"/>
      <c r="AM544" s="341"/>
      <c r="AN544" s="341"/>
      <c r="AO544" s="341"/>
      <c r="AP544" s="341"/>
      <c r="AQ544" s="341"/>
      <c r="AR544" s="341"/>
      <c r="AS544" s="341"/>
      <c r="AT544" s="341"/>
      <c r="AU544" s="341"/>
      <c r="AV544" s="341"/>
      <c r="AW544" s="341"/>
      <c r="AX544" s="341"/>
      <c r="AY544" s="341"/>
      <c r="AZ544" s="341"/>
      <c r="BA544" s="341"/>
      <c r="BB544" s="341"/>
      <c r="BC544" s="341"/>
      <c r="BD544" s="341"/>
      <c r="BE544" s="341"/>
      <c r="BF544" s="341"/>
      <c r="BG544" s="341"/>
      <c r="BH544" s="341"/>
      <c r="BI544" s="341"/>
      <c r="BJ544" s="341"/>
      <c r="BK544" s="341"/>
      <c r="BL544" s="341"/>
      <c r="BM544" s="341"/>
      <c r="BN544" s="341"/>
      <c r="BO544" s="341"/>
      <c r="BP544" s="341"/>
      <c r="BQ544" s="341"/>
      <c r="BR544" s="341"/>
      <c r="BS544" s="341"/>
      <c r="BT544" s="341"/>
      <c r="BU544" s="341"/>
      <c r="BV544" s="341"/>
      <c r="BW544" s="341"/>
      <c r="BX544" s="341"/>
      <c r="BY544" s="341"/>
      <c r="BZ544" s="341"/>
      <c r="CA544" s="341"/>
      <c r="CB544" s="341"/>
      <c r="CC544" s="341"/>
      <c r="CD544" s="341"/>
      <c r="CE544" s="341"/>
      <c r="CF544" s="341"/>
      <c r="CG544" s="341"/>
      <c r="CH544" s="341"/>
      <c r="CI544" s="341"/>
      <c r="CJ544" s="341"/>
      <c r="CK544" s="341"/>
      <c r="CL544" s="341"/>
      <c r="CM544" s="341"/>
      <c r="CN544" s="341"/>
      <c r="CO544" s="341"/>
      <c r="CP544" s="341"/>
      <c r="CQ544" s="341"/>
      <c r="CR544" s="341"/>
      <c r="CS544" s="341"/>
      <c r="CT544" s="341"/>
      <c r="CU544" s="341"/>
      <c r="CV544" s="341"/>
      <c r="CW544" s="341"/>
      <c r="CX544" s="341"/>
      <c r="CY544" s="341"/>
      <c r="CZ544" s="341"/>
      <c r="DA544" s="341"/>
      <c r="DB544" s="341"/>
      <c r="DC544" s="341"/>
      <c r="DD544" s="341"/>
      <c r="DE544" s="341"/>
      <c r="DF544" s="341"/>
      <c r="DG544" s="341"/>
      <c r="DH544" s="341"/>
      <c r="DI544" s="341"/>
      <c r="DJ544" s="341"/>
      <c r="DK544" s="341"/>
      <c r="DL544" s="341"/>
      <c r="DM544" s="341"/>
      <c r="DN544" s="341"/>
      <c r="DO544" s="341"/>
      <c r="DP544" s="341"/>
      <c r="DQ544" s="341"/>
      <c r="DR544" s="341"/>
      <c r="DS544" s="341"/>
      <c r="DT544" s="341"/>
      <c r="DU544" s="341"/>
      <c r="DV544" s="341"/>
      <c r="DW544" s="341"/>
      <c r="DX544" s="341"/>
      <c r="DY544" s="341"/>
      <c r="DZ544" s="341"/>
      <c r="EA544" s="341"/>
      <c r="EB544" s="341"/>
      <c r="EC544" s="341"/>
      <c r="ED544" s="341"/>
      <c r="EE544" s="341"/>
      <c r="EF544" s="341"/>
      <c r="EG544" s="341"/>
      <c r="EH544" s="341"/>
      <c r="EI544" s="341"/>
      <c r="EJ544" s="341"/>
      <c r="EK544" s="341"/>
      <c r="EL544" s="341"/>
      <c r="EM544" s="341"/>
      <c r="EN544" s="341"/>
      <c r="EO544" s="341"/>
      <c r="EP544" s="341"/>
      <c r="EQ544" s="341"/>
      <c r="ER544" s="341"/>
      <c r="ES544" s="341"/>
      <c r="ET544" s="341"/>
      <c r="EU544" s="341"/>
      <c r="EV544" s="341"/>
      <c r="EW544" s="341"/>
    </row>
    <row r="545" spans="1:153" s="366" customFormat="1" ht="12.75">
      <c r="A545" s="336"/>
      <c r="B545" s="337"/>
      <c r="C545" s="425"/>
      <c r="D545" s="338"/>
      <c r="E545" s="339"/>
      <c r="F545" s="347"/>
      <c r="G545" s="347"/>
      <c r="H545" s="347"/>
      <c r="I545" s="347"/>
      <c r="J545" s="347"/>
      <c r="K545" s="347"/>
      <c r="L545" s="347"/>
      <c r="M545" s="347"/>
      <c r="N545" s="347"/>
      <c r="O545" s="347"/>
      <c r="P545" s="347"/>
      <c r="Q545" s="347"/>
      <c r="R545" s="347"/>
      <c r="S545" s="347"/>
      <c r="T545" s="347"/>
      <c r="U545" s="347"/>
      <c r="V545" s="347"/>
      <c r="W545" s="347"/>
      <c r="X545" s="347"/>
      <c r="Y545" s="347"/>
      <c r="Z545" s="347"/>
      <c r="AA545" s="347"/>
      <c r="AB545" s="347"/>
      <c r="AC545" s="341"/>
      <c r="AD545" s="341"/>
      <c r="AE545" s="341"/>
      <c r="AF545" s="341"/>
      <c r="AG545" s="341"/>
      <c r="AH545" s="341"/>
      <c r="AI545" s="341"/>
      <c r="AJ545" s="341"/>
      <c r="AK545" s="341"/>
      <c r="AL545" s="341"/>
      <c r="AM545" s="341"/>
      <c r="AN545" s="341"/>
      <c r="AO545" s="341"/>
      <c r="AP545" s="341"/>
      <c r="AQ545" s="341"/>
      <c r="AR545" s="341"/>
      <c r="AS545" s="341"/>
      <c r="AT545" s="341"/>
      <c r="AU545" s="341"/>
      <c r="AV545" s="341"/>
      <c r="AW545" s="341"/>
      <c r="AX545" s="341"/>
      <c r="AY545" s="341"/>
      <c r="AZ545" s="341"/>
      <c r="BA545" s="341"/>
      <c r="BB545" s="341"/>
      <c r="BC545" s="341"/>
      <c r="BD545" s="341"/>
      <c r="BE545" s="341"/>
      <c r="BF545" s="341"/>
      <c r="BG545" s="341"/>
      <c r="BH545" s="341"/>
      <c r="BI545" s="341"/>
      <c r="BJ545" s="341"/>
      <c r="BK545" s="341"/>
      <c r="BL545" s="341"/>
      <c r="BM545" s="341"/>
      <c r="BN545" s="341"/>
      <c r="BO545" s="341"/>
      <c r="BP545" s="341"/>
      <c r="BQ545" s="341"/>
      <c r="BR545" s="341"/>
      <c r="BS545" s="341"/>
      <c r="BT545" s="341"/>
      <c r="BU545" s="341"/>
      <c r="BV545" s="341"/>
      <c r="BW545" s="341"/>
      <c r="BX545" s="341"/>
      <c r="BY545" s="341"/>
      <c r="BZ545" s="341"/>
      <c r="CA545" s="341"/>
      <c r="CB545" s="341"/>
      <c r="CC545" s="341"/>
      <c r="CD545" s="341"/>
      <c r="CE545" s="341"/>
      <c r="CF545" s="341"/>
      <c r="CG545" s="341"/>
      <c r="CH545" s="341"/>
      <c r="CI545" s="341"/>
      <c r="CJ545" s="341"/>
      <c r="CK545" s="341"/>
      <c r="CL545" s="341"/>
      <c r="CM545" s="341"/>
      <c r="CN545" s="341"/>
      <c r="CO545" s="341"/>
      <c r="CP545" s="341"/>
      <c r="CQ545" s="341"/>
      <c r="CR545" s="341"/>
      <c r="CS545" s="341"/>
      <c r="CT545" s="341"/>
      <c r="CU545" s="341"/>
      <c r="CV545" s="341"/>
      <c r="CW545" s="341"/>
      <c r="CX545" s="341"/>
      <c r="CY545" s="341"/>
      <c r="CZ545" s="341"/>
      <c r="DA545" s="341"/>
      <c r="DB545" s="341"/>
      <c r="DC545" s="341"/>
      <c r="DD545" s="341"/>
      <c r="DE545" s="341"/>
      <c r="DF545" s="341"/>
      <c r="DG545" s="341"/>
      <c r="DH545" s="341"/>
      <c r="DI545" s="341"/>
      <c r="DJ545" s="341"/>
      <c r="DK545" s="341"/>
      <c r="DL545" s="341"/>
      <c r="DM545" s="341"/>
      <c r="DN545" s="341"/>
      <c r="DO545" s="341"/>
      <c r="DP545" s="341"/>
      <c r="DQ545" s="341"/>
      <c r="DR545" s="341"/>
      <c r="DS545" s="341"/>
      <c r="DT545" s="341"/>
      <c r="DU545" s="341"/>
      <c r="DV545" s="341"/>
      <c r="DW545" s="341"/>
      <c r="DX545" s="341"/>
      <c r="DY545" s="341"/>
      <c r="DZ545" s="341"/>
      <c r="EA545" s="341"/>
      <c r="EB545" s="341"/>
      <c r="EC545" s="341"/>
      <c r="ED545" s="341"/>
      <c r="EE545" s="341"/>
      <c r="EF545" s="341"/>
      <c r="EG545" s="341"/>
      <c r="EH545" s="341"/>
      <c r="EI545" s="341"/>
      <c r="EJ545" s="341"/>
      <c r="EK545" s="341"/>
      <c r="EL545" s="341"/>
      <c r="EM545" s="341"/>
      <c r="EN545" s="341"/>
      <c r="EO545" s="341"/>
      <c r="EP545" s="341"/>
      <c r="EQ545" s="341"/>
      <c r="ER545" s="341"/>
      <c r="ES545" s="341"/>
      <c r="ET545" s="341"/>
      <c r="EU545" s="341"/>
      <c r="EV545" s="341"/>
      <c r="EW545" s="341"/>
    </row>
    <row r="546" spans="1:153" s="366" customFormat="1" ht="12.75">
      <c r="A546" s="336"/>
      <c r="B546" s="337"/>
      <c r="C546" s="425"/>
      <c r="D546" s="338"/>
      <c r="E546" s="339"/>
      <c r="F546" s="347"/>
      <c r="G546" s="347"/>
      <c r="H546" s="347"/>
      <c r="I546" s="347"/>
      <c r="J546" s="347"/>
      <c r="K546" s="347"/>
      <c r="L546" s="347"/>
      <c r="M546" s="347"/>
      <c r="N546" s="347"/>
      <c r="O546" s="347"/>
      <c r="P546" s="347"/>
      <c r="Q546" s="347"/>
      <c r="R546" s="347"/>
      <c r="S546" s="347"/>
      <c r="T546" s="347"/>
      <c r="U546" s="347"/>
      <c r="V546" s="347"/>
      <c r="W546" s="347"/>
      <c r="X546" s="347"/>
      <c r="Y546" s="347"/>
      <c r="Z546" s="347"/>
      <c r="AA546" s="347"/>
      <c r="AB546" s="347"/>
      <c r="AC546" s="341"/>
      <c r="AD546" s="341"/>
      <c r="AE546" s="341"/>
      <c r="AF546" s="341"/>
      <c r="AG546" s="341"/>
      <c r="AH546" s="341"/>
      <c r="AI546" s="341"/>
      <c r="AJ546" s="341"/>
      <c r="AK546" s="341"/>
      <c r="AL546" s="341"/>
      <c r="AM546" s="341"/>
      <c r="AN546" s="341"/>
      <c r="AO546" s="341"/>
      <c r="AP546" s="341"/>
      <c r="AQ546" s="341"/>
      <c r="AR546" s="341"/>
      <c r="AS546" s="341"/>
      <c r="AT546" s="341"/>
      <c r="AU546" s="341"/>
      <c r="AV546" s="341"/>
      <c r="AW546" s="341"/>
      <c r="AX546" s="341"/>
      <c r="AY546" s="341"/>
      <c r="AZ546" s="341"/>
      <c r="BA546" s="341"/>
      <c r="BB546" s="341"/>
      <c r="BC546" s="341"/>
      <c r="BD546" s="341"/>
      <c r="BE546" s="341"/>
      <c r="BF546" s="341"/>
      <c r="BG546" s="341"/>
      <c r="BH546" s="341"/>
      <c r="BI546" s="341"/>
      <c r="BJ546" s="341"/>
      <c r="BK546" s="341"/>
      <c r="BL546" s="341"/>
      <c r="BM546" s="341"/>
      <c r="BN546" s="341"/>
      <c r="BO546" s="341"/>
      <c r="BP546" s="341"/>
      <c r="BQ546" s="341"/>
      <c r="BR546" s="341"/>
      <c r="BS546" s="341"/>
      <c r="BT546" s="341"/>
      <c r="BU546" s="341"/>
      <c r="BV546" s="341"/>
      <c r="BW546" s="341"/>
      <c r="BX546" s="341"/>
      <c r="BY546" s="341"/>
      <c r="BZ546" s="341"/>
      <c r="CA546" s="341"/>
      <c r="CB546" s="341"/>
      <c r="CC546" s="341"/>
      <c r="CD546" s="341"/>
      <c r="CE546" s="341"/>
      <c r="CF546" s="341"/>
      <c r="CG546" s="341"/>
      <c r="CH546" s="341"/>
      <c r="CI546" s="341"/>
      <c r="CJ546" s="341"/>
      <c r="CK546" s="341"/>
      <c r="CL546" s="341"/>
      <c r="CM546" s="341"/>
      <c r="CN546" s="341"/>
      <c r="CO546" s="341"/>
      <c r="CP546" s="341"/>
      <c r="CQ546" s="341"/>
      <c r="CR546" s="341"/>
      <c r="CS546" s="341"/>
      <c r="CT546" s="341"/>
      <c r="CU546" s="341"/>
      <c r="CV546" s="341"/>
      <c r="CW546" s="341"/>
      <c r="CX546" s="341"/>
      <c r="CY546" s="341"/>
      <c r="CZ546" s="341"/>
      <c r="DA546" s="341"/>
      <c r="DB546" s="341"/>
      <c r="DC546" s="341"/>
      <c r="DD546" s="341"/>
      <c r="DE546" s="341"/>
      <c r="DF546" s="341"/>
      <c r="DG546" s="341"/>
      <c r="DH546" s="341"/>
      <c r="DI546" s="341"/>
      <c r="DJ546" s="341"/>
      <c r="DK546" s="341"/>
      <c r="DL546" s="341"/>
      <c r="DM546" s="341"/>
      <c r="DN546" s="341"/>
      <c r="DO546" s="341"/>
      <c r="DP546" s="341"/>
      <c r="DQ546" s="341"/>
      <c r="DR546" s="341"/>
      <c r="DS546" s="341"/>
      <c r="DT546" s="341"/>
      <c r="DU546" s="341"/>
      <c r="DV546" s="341"/>
      <c r="DW546" s="341"/>
      <c r="DX546" s="341"/>
      <c r="DY546" s="341"/>
      <c r="DZ546" s="341"/>
      <c r="EA546" s="341"/>
      <c r="EB546" s="341"/>
      <c r="EC546" s="341"/>
      <c r="ED546" s="341"/>
      <c r="EE546" s="341"/>
      <c r="EF546" s="341"/>
      <c r="EG546" s="341"/>
      <c r="EH546" s="341"/>
      <c r="EI546" s="341"/>
      <c r="EJ546" s="341"/>
      <c r="EK546" s="341"/>
      <c r="EL546" s="341"/>
      <c r="EM546" s="341"/>
      <c r="EN546" s="341"/>
      <c r="EO546" s="341"/>
      <c r="EP546" s="341"/>
      <c r="EQ546" s="341"/>
      <c r="ER546" s="341"/>
      <c r="ES546" s="341"/>
      <c r="ET546" s="341"/>
      <c r="EU546" s="341"/>
      <c r="EV546" s="341"/>
      <c r="EW546" s="341"/>
    </row>
    <row r="547" spans="1:153" s="366" customFormat="1" ht="12.75">
      <c r="A547" s="336"/>
      <c r="B547" s="337"/>
      <c r="C547" s="425"/>
      <c r="D547" s="338"/>
      <c r="E547" s="339"/>
      <c r="F547" s="347"/>
      <c r="G547" s="347"/>
      <c r="H547" s="347"/>
      <c r="I547" s="347"/>
      <c r="J547" s="347"/>
      <c r="K547" s="347"/>
      <c r="L547" s="347"/>
      <c r="M547" s="347"/>
      <c r="N547" s="347"/>
      <c r="O547" s="347"/>
      <c r="P547" s="347"/>
      <c r="Q547" s="347"/>
      <c r="R547" s="347"/>
      <c r="S547" s="347"/>
      <c r="T547" s="347"/>
      <c r="U547" s="347"/>
      <c r="V547" s="347"/>
      <c r="W547" s="347"/>
      <c r="X547" s="347"/>
      <c r="Y547" s="347"/>
      <c r="Z547" s="347"/>
      <c r="AA547" s="347"/>
      <c r="AB547" s="347"/>
      <c r="AC547" s="341"/>
      <c r="AD547" s="341"/>
      <c r="AE547" s="341"/>
      <c r="AF547" s="341"/>
      <c r="AG547" s="341"/>
      <c r="AH547" s="341"/>
      <c r="AI547" s="341"/>
      <c r="AJ547" s="341"/>
      <c r="AK547" s="341"/>
      <c r="AL547" s="341"/>
      <c r="AM547" s="341"/>
      <c r="AN547" s="341"/>
      <c r="AO547" s="341"/>
      <c r="AP547" s="341"/>
      <c r="AQ547" s="341"/>
      <c r="AR547" s="341"/>
      <c r="AS547" s="341"/>
      <c r="AT547" s="341"/>
      <c r="AU547" s="341"/>
      <c r="AV547" s="341"/>
      <c r="AW547" s="341"/>
      <c r="AX547" s="341"/>
      <c r="AY547" s="341"/>
      <c r="AZ547" s="341"/>
      <c r="BA547" s="341"/>
      <c r="BB547" s="341"/>
      <c r="BC547" s="341"/>
      <c r="BD547" s="341"/>
      <c r="BE547" s="341"/>
      <c r="BF547" s="341"/>
      <c r="BG547" s="341"/>
      <c r="BH547" s="341"/>
      <c r="BI547" s="341"/>
      <c r="BJ547" s="341"/>
      <c r="BK547" s="341"/>
      <c r="BL547" s="341"/>
      <c r="BM547" s="341"/>
      <c r="BN547" s="341"/>
      <c r="BO547" s="341"/>
      <c r="BP547" s="341"/>
      <c r="BQ547" s="341"/>
      <c r="BR547" s="341"/>
      <c r="BS547" s="341"/>
      <c r="BT547" s="341"/>
      <c r="BU547" s="341"/>
      <c r="BV547" s="341"/>
      <c r="BW547" s="341"/>
      <c r="BX547" s="341"/>
      <c r="BY547" s="341"/>
      <c r="BZ547" s="341"/>
      <c r="CA547" s="341"/>
      <c r="CB547" s="341"/>
      <c r="CC547" s="341"/>
      <c r="CD547" s="341"/>
      <c r="CE547" s="341"/>
      <c r="CF547" s="341"/>
      <c r="CG547" s="341"/>
      <c r="CH547" s="341"/>
      <c r="CI547" s="341"/>
      <c r="CJ547" s="341"/>
      <c r="CK547" s="341"/>
      <c r="CL547" s="341"/>
      <c r="CM547" s="341"/>
      <c r="CN547" s="341"/>
      <c r="CO547" s="341"/>
      <c r="CP547" s="341"/>
      <c r="CQ547" s="341"/>
      <c r="CR547" s="341"/>
      <c r="CS547" s="341"/>
      <c r="CT547" s="341"/>
      <c r="CU547" s="341"/>
      <c r="CV547" s="341"/>
      <c r="CW547" s="341"/>
      <c r="CX547" s="341"/>
      <c r="CY547" s="341"/>
      <c r="CZ547" s="341"/>
      <c r="DA547" s="341"/>
      <c r="DB547" s="341"/>
      <c r="DC547" s="341"/>
      <c r="DD547" s="341"/>
      <c r="DE547" s="341"/>
      <c r="DF547" s="341"/>
      <c r="DG547" s="341"/>
      <c r="DH547" s="341"/>
      <c r="DI547" s="341"/>
      <c r="DJ547" s="341"/>
      <c r="DK547" s="341"/>
      <c r="DL547" s="341"/>
      <c r="DM547" s="341"/>
      <c r="DN547" s="341"/>
      <c r="DO547" s="341"/>
      <c r="DP547" s="341"/>
      <c r="DQ547" s="341"/>
      <c r="DR547" s="341"/>
      <c r="DS547" s="341"/>
      <c r="DT547" s="341"/>
      <c r="DU547" s="341"/>
      <c r="DV547" s="341"/>
      <c r="DW547" s="341"/>
      <c r="DX547" s="341"/>
      <c r="DY547" s="341"/>
      <c r="DZ547" s="341"/>
      <c r="EA547" s="341"/>
      <c r="EB547" s="341"/>
      <c r="EC547" s="341"/>
      <c r="ED547" s="341"/>
      <c r="EE547" s="341"/>
      <c r="EF547" s="341"/>
      <c r="EG547" s="341"/>
      <c r="EH547" s="341"/>
      <c r="EI547" s="341"/>
      <c r="EJ547" s="341"/>
      <c r="EK547" s="341"/>
      <c r="EL547" s="341"/>
      <c r="EM547" s="341"/>
      <c r="EN547" s="341"/>
      <c r="EO547" s="341"/>
      <c r="EP547" s="341"/>
      <c r="EQ547" s="341"/>
      <c r="ER547" s="341"/>
      <c r="ES547" s="341"/>
      <c r="ET547" s="341"/>
      <c r="EU547" s="341"/>
      <c r="EV547" s="341"/>
      <c r="EW547" s="341"/>
    </row>
    <row r="548" spans="1:153" s="366" customFormat="1" ht="12.75">
      <c r="A548" s="336"/>
      <c r="B548" s="337"/>
      <c r="C548" s="425"/>
      <c r="D548" s="338"/>
      <c r="E548" s="339"/>
      <c r="F548" s="347"/>
      <c r="G548" s="347"/>
      <c r="H548" s="347"/>
      <c r="I548" s="347"/>
      <c r="J548" s="347"/>
      <c r="K548" s="347"/>
      <c r="L548" s="347"/>
      <c r="M548" s="347"/>
      <c r="N548" s="347"/>
      <c r="O548" s="347"/>
      <c r="P548" s="347"/>
      <c r="Q548" s="347"/>
      <c r="R548" s="347"/>
      <c r="S548" s="347"/>
      <c r="T548" s="347"/>
      <c r="U548" s="347"/>
      <c r="V548" s="347"/>
      <c r="W548" s="347"/>
      <c r="X548" s="347"/>
      <c r="Y548" s="347"/>
      <c r="Z548" s="347"/>
      <c r="AA548" s="347"/>
      <c r="AB548" s="347"/>
      <c r="AC548" s="341"/>
      <c r="AD548" s="341"/>
      <c r="AE548" s="341"/>
      <c r="AF548" s="341"/>
      <c r="AG548" s="341"/>
      <c r="AH548" s="341"/>
      <c r="AI548" s="341"/>
      <c r="AJ548" s="341"/>
      <c r="AK548" s="341"/>
      <c r="AL548" s="341"/>
      <c r="AM548" s="341"/>
      <c r="AN548" s="341"/>
      <c r="AO548" s="341"/>
      <c r="AP548" s="341"/>
      <c r="AQ548" s="341"/>
      <c r="AR548" s="341"/>
      <c r="AS548" s="341"/>
      <c r="AT548" s="341"/>
      <c r="AU548" s="341"/>
      <c r="AV548" s="341"/>
      <c r="AW548" s="341"/>
      <c r="AX548" s="341"/>
      <c r="AY548" s="341"/>
      <c r="AZ548" s="341"/>
      <c r="BA548" s="341"/>
      <c r="BB548" s="341"/>
      <c r="BC548" s="341"/>
      <c r="BD548" s="341"/>
      <c r="BE548" s="341"/>
      <c r="BF548" s="341"/>
      <c r="BG548" s="341"/>
      <c r="BH548" s="341"/>
      <c r="BI548" s="341"/>
      <c r="BJ548" s="341"/>
      <c r="BK548" s="341"/>
      <c r="BL548" s="341"/>
      <c r="BM548" s="341"/>
      <c r="BN548" s="341"/>
      <c r="BO548" s="341"/>
      <c r="BP548" s="341"/>
      <c r="BQ548" s="341"/>
      <c r="BR548" s="341"/>
      <c r="BS548" s="341"/>
      <c r="BT548" s="341"/>
      <c r="BU548" s="341"/>
      <c r="BV548" s="341"/>
      <c r="BW548" s="341"/>
      <c r="BX548" s="341"/>
      <c r="BY548" s="341"/>
      <c r="BZ548" s="341"/>
      <c r="CA548" s="341"/>
      <c r="CB548" s="341"/>
      <c r="CC548" s="341"/>
      <c r="CD548" s="341"/>
      <c r="CE548" s="341"/>
      <c r="CF548" s="341"/>
      <c r="CG548" s="341"/>
      <c r="CH548" s="341"/>
      <c r="CI548" s="341"/>
      <c r="CJ548" s="341"/>
      <c r="CK548" s="341"/>
      <c r="CL548" s="341"/>
      <c r="CM548" s="341"/>
      <c r="CN548" s="341"/>
      <c r="CO548" s="341"/>
      <c r="CP548" s="341"/>
      <c r="CQ548" s="341"/>
      <c r="CR548" s="341"/>
      <c r="CS548" s="341"/>
      <c r="CT548" s="341"/>
      <c r="CU548" s="341"/>
      <c r="CV548" s="341"/>
      <c r="CW548" s="341"/>
      <c r="CX548" s="341"/>
      <c r="CY548" s="341"/>
      <c r="CZ548" s="341"/>
      <c r="DA548" s="341"/>
      <c r="DB548" s="341"/>
      <c r="DC548" s="341"/>
      <c r="DD548" s="341"/>
      <c r="DE548" s="341"/>
      <c r="DF548" s="341"/>
      <c r="DG548" s="341"/>
      <c r="DH548" s="341"/>
      <c r="DI548" s="341"/>
      <c r="DJ548" s="341"/>
      <c r="DK548" s="341"/>
      <c r="DL548" s="341"/>
      <c r="DM548" s="341"/>
      <c r="DN548" s="341"/>
      <c r="DO548" s="341"/>
      <c r="DP548" s="341"/>
      <c r="DQ548" s="341"/>
      <c r="DR548" s="341"/>
      <c r="DS548" s="341"/>
      <c r="DT548" s="341"/>
      <c r="DU548" s="341"/>
      <c r="DV548" s="341"/>
      <c r="DW548" s="341"/>
      <c r="DX548" s="341"/>
      <c r="DY548" s="341"/>
      <c r="DZ548" s="341"/>
      <c r="EA548" s="341"/>
      <c r="EB548" s="341"/>
      <c r="EC548" s="341"/>
      <c r="ED548" s="341"/>
      <c r="EE548" s="341"/>
      <c r="EF548" s="341"/>
      <c r="EG548" s="341"/>
      <c r="EH548" s="341"/>
      <c r="EI548" s="341"/>
      <c r="EJ548" s="341"/>
      <c r="EK548" s="341"/>
      <c r="EL548" s="341"/>
      <c r="EM548" s="341"/>
      <c r="EN548" s="341"/>
      <c r="EO548" s="341"/>
      <c r="EP548" s="341"/>
      <c r="EQ548" s="341"/>
      <c r="ER548" s="341"/>
      <c r="ES548" s="341"/>
      <c r="ET548" s="341"/>
      <c r="EU548" s="341"/>
      <c r="EV548" s="341"/>
      <c r="EW548" s="341"/>
    </row>
    <row r="549" spans="1:153" s="366" customFormat="1" ht="12.75">
      <c r="A549" s="336"/>
      <c r="B549" s="337"/>
      <c r="C549" s="425"/>
      <c r="D549" s="338"/>
      <c r="E549" s="339"/>
      <c r="F549" s="347"/>
      <c r="G549" s="347"/>
      <c r="H549" s="347"/>
      <c r="I549" s="347"/>
      <c r="J549" s="347"/>
      <c r="K549" s="347"/>
      <c r="L549" s="347"/>
      <c r="M549" s="347"/>
      <c r="N549" s="347"/>
      <c r="O549" s="347"/>
      <c r="P549" s="347"/>
      <c r="Q549" s="347"/>
      <c r="R549" s="347"/>
      <c r="S549" s="347"/>
      <c r="T549" s="347"/>
      <c r="U549" s="347"/>
      <c r="V549" s="347"/>
      <c r="W549" s="347"/>
      <c r="X549" s="347"/>
      <c r="Y549" s="347"/>
      <c r="Z549" s="347"/>
      <c r="AA549" s="347"/>
      <c r="AB549" s="347"/>
      <c r="AC549" s="341"/>
      <c r="AD549" s="341"/>
      <c r="AE549" s="341"/>
      <c r="AF549" s="341"/>
      <c r="AG549" s="341"/>
      <c r="AH549" s="341"/>
      <c r="AI549" s="341"/>
      <c r="AJ549" s="341"/>
      <c r="AK549" s="341"/>
      <c r="AL549" s="341"/>
      <c r="AM549" s="341"/>
      <c r="AN549" s="341"/>
      <c r="AO549" s="341"/>
      <c r="AP549" s="341"/>
      <c r="AQ549" s="341"/>
      <c r="AR549" s="341"/>
      <c r="AS549" s="341"/>
      <c r="AT549" s="341"/>
      <c r="AU549" s="341"/>
      <c r="AV549" s="341"/>
      <c r="AW549" s="341"/>
      <c r="AX549" s="341"/>
      <c r="AY549" s="341"/>
      <c r="AZ549" s="341"/>
      <c r="BA549" s="341"/>
      <c r="BB549" s="341"/>
      <c r="BC549" s="341"/>
      <c r="BD549" s="341"/>
      <c r="BE549" s="341"/>
      <c r="BF549" s="341"/>
      <c r="BG549" s="341"/>
      <c r="BH549" s="341"/>
      <c r="BI549" s="341"/>
      <c r="BJ549" s="341"/>
      <c r="BK549" s="341"/>
      <c r="BL549" s="341"/>
      <c r="BM549" s="341"/>
      <c r="BN549" s="341"/>
      <c r="BO549" s="341"/>
      <c r="BP549" s="341"/>
      <c r="BQ549" s="341"/>
      <c r="BR549" s="341"/>
      <c r="BS549" s="341"/>
      <c r="BT549" s="341"/>
      <c r="BU549" s="341"/>
      <c r="BV549" s="341"/>
      <c r="BW549" s="341"/>
      <c r="BX549" s="341"/>
      <c r="BY549" s="341"/>
      <c r="BZ549" s="341"/>
      <c r="CA549" s="341"/>
      <c r="CB549" s="341"/>
      <c r="CC549" s="341"/>
      <c r="CD549" s="341"/>
      <c r="CE549" s="341"/>
      <c r="CF549" s="341"/>
      <c r="CG549" s="341"/>
      <c r="CH549" s="341"/>
      <c r="CI549" s="341"/>
      <c r="CJ549" s="341"/>
      <c r="CK549" s="341"/>
      <c r="CL549" s="341"/>
      <c r="CM549" s="341"/>
      <c r="CN549" s="341"/>
      <c r="CO549" s="341"/>
      <c r="CP549" s="341"/>
      <c r="CQ549" s="341"/>
      <c r="CR549" s="341"/>
      <c r="CS549" s="341"/>
      <c r="CT549" s="341"/>
      <c r="CU549" s="341"/>
      <c r="CV549" s="341"/>
      <c r="CW549" s="341"/>
      <c r="CX549" s="341"/>
      <c r="CY549" s="341"/>
      <c r="CZ549" s="341"/>
      <c r="DA549" s="341"/>
      <c r="DB549" s="341"/>
      <c r="DC549" s="341"/>
      <c r="DD549" s="341"/>
      <c r="DE549" s="341"/>
      <c r="DF549" s="341"/>
      <c r="DG549" s="341"/>
      <c r="DH549" s="341"/>
      <c r="DI549" s="341"/>
      <c r="DJ549" s="341"/>
      <c r="DK549" s="341"/>
      <c r="DL549" s="341"/>
      <c r="DM549" s="341"/>
      <c r="DN549" s="341"/>
      <c r="DO549" s="341"/>
      <c r="DP549" s="341"/>
      <c r="DQ549" s="341"/>
      <c r="DR549" s="341"/>
      <c r="DS549" s="341"/>
      <c r="DT549" s="341"/>
      <c r="DU549" s="341"/>
      <c r="DV549" s="341"/>
      <c r="DW549" s="341"/>
      <c r="DX549" s="341"/>
      <c r="DY549" s="341"/>
      <c r="DZ549" s="341"/>
      <c r="EA549" s="341"/>
      <c r="EB549" s="341"/>
      <c r="EC549" s="341"/>
      <c r="ED549" s="341"/>
      <c r="EE549" s="341"/>
      <c r="EF549" s="341"/>
      <c r="EG549" s="341"/>
      <c r="EH549" s="341"/>
      <c r="EI549" s="341"/>
      <c r="EJ549" s="341"/>
      <c r="EK549" s="341"/>
      <c r="EL549" s="341"/>
      <c r="EM549" s="341"/>
      <c r="EN549" s="341"/>
      <c r="EO549" s="341"/>
      <c r="EP549" s="341"/>
      <c r="EQ549" s="341"/>
      <c r="ER549" s="341"/>
      <c r="ES549" s="341"/>
      <c r="ET549" s="341"/>
      <c r="EU549" s="341"/>
      <c r="EV549" s="341"/>
      <c r="EW549" s="341"/>
    </row>
    <row r="550" spans="1:153" s="366" customFormat="1" ht="12.75">
      <c r="A550" s="336"/>
      <c r="B550" s="337"/>
      <c r="C550" s="425"/>
      <c r="D550" s="338"/>
      <c r="E550" s="339"/>
      <c r="F550" s="347"/>
      <c r="G550" s="347"/>
      <c r="H550" s="347"/>
      <c r="I550" s="347"/>
      <c r="J550" s="347"/>
      <c r="K550" s="347"/>
      <c r="L550" s="347"/>
      <c r="M550" s="347"/>
      <c r="N550" s="347"/>
      <c r="O550" s="347"/>
      <c r="P550" s="347"/>
      <c r="Q550" s="347"/>
      <c r="R550" s="347"/>
      <c r="S550" s="347"/>
      <c r="T550" s="347"/>
      <c r="U550" s="347"/>
      <c r="V550" s="347"/>
      <c r="W550" s="347"/>
      <c r="X550" s="347"/>
      <c r="Y550" s="347"/>
      <c r="Z550" s="347"/>
      <c r="AA550" s="347"/>
      <c r="AB550" s="347"/>
      <c r="AC550" s="341"/>
      <c r="AD550" s="341"/>
      <c r="AE550" s="341"/>
      <c r="AF550" s="341"/>
      <c r="AG550" s="341"/>
      <c r="AH550" s="341"/>
      <c r="AI550" s="341"/>
      <c r="AJ550" s="341"/>
      <c r="AK550" s="341"/>
      <c r="AL550" s="341"/>
      <c r="AM550" s="341"/>
      <c r="AN550" s="341"/>
      <c r="AO550" s="341"/>
      <c r="AP550" s="341"/>
      <c r="AQ550" s="341"/>
      <c r="AR550" s="341"/>
      <c r="AS550" s="341"/>
      <c r="AT550" s="341"/>
      <c r="AU550" s="341"/>
      <c r="AV550" s="341"/>
      <c r="AW550" s="341"/>
      <c r="AX550" s="341"/>
      <c r="AY550" s="341"/>
      <c r="AZ550" s="341"/>
      <c r="BA550" s="341"/>
      <c r="BB550" s="341"/>
      <c r="BC550" s="341"/>
      <c r="BD550" s="341"/>
      <c r="BE550" s="341"/>
      <c r="BF550" s="341"/>
      <c r="BG550" s="341"/>
      <c r="BH550" s="341"/>
      <c r="BI550" s="341"/>
      <c r="BJ550" s="341"/>
      <c r="BK550" s="341"/>
      <c r="BL550" s="341"/>
      <c r="BM550" s="341"/>
      <c r="BN550" s="341"/>
      <c r="BO550" s="341"/>
      <c r="BP550" s="341"/>
      <c r="BQ550" s="341"/>
      <c r="BR550" s="341"/>
      <c r="BS550" s="341"/>
      <c r="BT550" s="341"/>
      <c r="BU550" s="341"/>
      <c r="BV550" s="341"/>
      <c r="BW550" s="341"/>
      <c r="BX550" s="341"/>
      <c r="BY550" s="341"/>
      <c r="BZ550" s="341"/>
      <c r="CA550" s="341"/>
      <c r="CB550" s="341"/>
      <c r="CC550" s="341"/>
      <c r="CD550" s="341"/>
      <c r="CE550" s="341"/>
      <c r="CF550" s="341"/>
      <c r="CG550" s="341"/>
      <c r="CH550" s="341"/>
      <c r="CI550" s="341"/>
      <c r="CJ550" s="341"/>
      <c r="CK550" s="341"/>
      <c r="CL550" s="341"/>
      <c r="CM550" s="341"/>
      <c r="CN550" s="341"/>
      <c r="CO550" s="341"/>
      <c r="CP550" s="341"/>
      <c r="CQ550" s="341"/>
      <c r="CR550" s="341"/>
      <c r="CS550" s="341"/>
      <c r="CT550" s="341"/>
      <c r="CU550" s="341"/>
      <c r="CV550" s="341"/>
      <c r="CW550" s="341"/>
      <c r="CX550" s="341"/>
      <c r="CY550" s="341"/>
      <c r="CZ550" s="341"/>
      <c r="DA550" s="341"/>
      <c r="DB550" s="341"/>
      <c r="DC550" s="341"/>
      <c r="DD550" s="341"/>
      <c r="DE550" s="341"/>
      <c r="DF550" s="341"/>
      <c r="DG550" s="341"/>
      <c r="DH550" s="341"/>
      <c r="DI550" s="341"/>
      <c r="DJ550" s="341"/>
      <c r="DK550" s="341"/>
      <c r="DL550" s="341"/>
      <c r="DM550" s="341"/>
      <c r="DN550" s="341"/>
      <c r="DO550" s="341"/>
      <c r="DP550" s="341"/>
      <c r="DQ550" s="341"/>
      <c r="DR550" s="341"/>
      <c r="DS550" s="341"/>
      <c r="DT550" s="341"/>
      <c r="DU550" s="341"/>
      <c r="DV550" s="341"/>
      <c r="DW550" s="341"/>
      <c r="DX550" s="341"/>
      <c r="DY550" s="341"/>
      <c r="DZ550" s="341"/>
      <c r="EA550" s="341"/>
      <c r="EB550" s="341"/>
      <c r="EC550" s="341"/>
      <c r="ED550" s="341"/>
      <c r="EE550" s="341"/>
      <c r="EF550" s="341"/>
      <c r="EG550" s="341"/>
      <c r="EH550" s="341"/>
      <c r="EI550" s="341"/>
      <c r="EJ550" s="341"/>
      <c r="EK550" s="341"/>
      <c r="EL550" s="341"/>
      <c r="EM550" s="341"/>
      <c r="EN550" s="341"/>
      <c r="EO550" s="341"/>
      <c r="EP550" s="341"/>
      <c r="EQ550" s="341"/>
      <c r="ER550" s="341"/>
      <c r="ES550" s="341"/>
      <c r="ET550" s="341"/>
      <c r="EU550" s="341"/>
      <c r="EV550" s="341"/>
      <c r="EW550" s="341"/>
    </row>
    <row r="551" spans="1:153" s="366" customFormat="1" ht="12.75">
      <c r="A551" s="336"/>
      <c r="B551" s="337"/>
      <c r="C551" s="425"/>
      <c r="D551" s="338"/>
      <c r="E551" s="339"/>
      <c r="F551" s="347"/>
      <c r="G551" s="347"/>
      <c r="H551" s="347"/>
      <c r="I551" s="347"/>
      <c r="J551" s="347"/>
      <c r="K551" s="347"/>
      <c r="L551" s="347"/>
      <c r="M551" s="347"/>
      <c r="N551" s="347"/>
      <c r="O551" s="347"/>
      <c r="P551" s="347"/>
      <c r="Q551" s="347"/>
      <c r="R551" s="347"/>
      <c r="S551" s="347"/>
      <c r="T551" s="347"/>
      <c r="U551" s="347"/>
      <c r="V551" s="347"/>
      <c r="W551" s="347"/>
      <c r="X551" s="347"/>
      <c r="Y551" s="347"/>
      <c r="Z551" s="347"/>
      <c r="AA551" s="347"/>
      <c r="AB551" s="347"/>
      <c r="AC551" s="341"/>
      <c r="AD551" s="341"/>
      <c r="AE551" s="341"/>
      <c r="AF551" s="341"/>
      <c r="AG551" s="341"/>
      <c r="AH551" s="341"/>
      <c r="AI551" s="341"/>
      <c r="AJ551" s="341"/>
      <c r="AK551" s="341"/>
      <c r="AL551" s="341"/>
      <c r="AM551" s="341"/>
      <c r="AN551" s="341"/>
      <c r="AO551" s="341"/>
      <c r="AP551" s="341"/>
      <c r="AQ551" s="341"/>
      <c r="AR551" s="341"/>
      <c r="AS551" s="341"/>
      <c r="AT551" s="341"/>
      <c r="AU551" s="341"/>
      <c r="AV551" s="341"/>
      <c r="AW551" s="341"/>
      <c r="AX551" s="341"/>
      <c r="AY551" s="341"/>
      <c r="AZ551" s="341"/>
      <c r="BA551" s="341"/>
      <c r="BB551" s="341"/>
      <c r="BC551" s="341"/>
      <c r="BD551" s="341"/>
      <c r="BE551" s="341"/>
      <c r="BF551" s="341"/>
      <c r="BG551" s="341"/>
      <c r="BH551" s="341"/>
      <c r="BI551" s="341"/>
      <c r="BJ551" s="341"/>
      <c r="BK551" s="341"/>
      <c r="BL551" s="341"/>
      <c r="BM551" s="341"/>
      <c r="BN551" s="341"/>
      <c r="BO551" s="341"/>
      <c r="BP551" s="341"/>
      <c r="BQ551" s="341"/>
      <c r="BR551" s="341"/>
      <c r="BS551" s="341"/>
      <c r="BT551" s="341"/>
      <c r="BU551" s="341"/>
      <c r="BV551" s="341"/>
      <c r="BW551" s="341"/>
      <c r="BX551" s="341"/>
      <c r="BY551" s="341"/>
      <c r="BZ551" s="341"/>
      <c r="CA551" s="341"/>
      <c r="CB551" s="341"/>
      <c r="CC551" s="341"/>
      <c r="CD551" s="341"/>
      <c r="CE551" s="341"/>
      <c r="CF551" s="341"/>
      <c r="CG551" s="341"/>
      <c r="CH551" s="341"/>
      <c r="CI551" s="341"/>
      <c r="CJ551" s="341"/>
      <c r="CK551" s="341"/>
      <c r="CL551" s="341"/>
      <c r="CM551" s="341"/>
      <c r="CN551" s="341"/>
      <c r="CO551" s="341"/>
      <c r="CP551" s="341"/>
      <c r="CQ551" s="341"/>
      <c r="CR551" s="341"/>
      <c r="CS551" s="341"/>
      <c r="CT551" s="341"/>
      <c r="CU551" s="341"/>
      <c r="CV551" s="341"/>
      <c r="CW551" s="341"/>
      <c r="CX551" s="341"/>
      <c r="CY551" s="341"/>
      <c r="CZ551" s="341"/>
      <c r="DA551" s="341"/>
      <c r="DB551" s="341"/>
      <c r="DC551" s="341"/>
      <c r="DD551" s="341"/>
      <c r="DE551" s="341"/>
      <c r="DF551" s="341"/>
      <c r="DG551" s="341"/>
      <c r="DH551" s="341"/>
      <c r="DI551" s="341"/>
      <c r="DJ551" s="341"/>
      <c r="DK551" s="341"/>
      <c r="DL551" s="341"/>
      <c r="DM551" s="341"/>
      <c r="DN551" s="341"/>
      <c r="DO551" s="341"/>
      <c r="DP551" s="341"/>
      <c r="DQ551" s="341"/>
      <c r="DR551" s="341"/>
      <c r="DS551" s="341"/>
      <c r="DT551" s="341"/>
      <c r="DU551" s="341"/>
      <c r="DV551" s="341"/>
      <c r="DW551" s="341"/>
      <c r="DX551" s="341"/>
      <c r="DY551" s="341"/>
      <c r="DZ551" s="341"/>
      <c r="EA551" s="341"/>
      <c r="EB551" s="341"/>
      <c r="EC551" s="341"/>
      <c r="ED551" s="341"/>
      <c r="EE551" s="341"/>
      <c r="EF551" s="341"/>
      <c r="EG551" s="341"/>
      <c r="EH551" s="341"/>
      <c r="EI551" s="341"/>
      <c r="EJ551" s="341"/>
      <c r="EK551" s="341"/>
      <c r="EL551" s="341"/>
      <c r="EM551" s="341"/>
      <c r="EN551" s="341"/>
      <c r="EO551" s="341"/>
      <c r="EP551" s="341"/>
      <c r="EQ551" s="341"/>
      <c r="ER551" s="341"/>
      <c r="ES551" s="341"/>
      <c r="ET551" s="341"/>
      <c r="EU551" s="341"/>
      <c r="EV551" s="341"/>
      <c r="EW551" s="341"/>
    </row>
    <row r="552" spans="1:153" s="366" customFormat="1" ht="12.75">
      <c r="A552" s="336"/>
      <c r="B552" s="337"/>
      <c r="C552" s="425"/>
      <c r="D552" s="338"/>
      <c r="E552" s="339"/>
      <c r="F552" s="347"/>
      <c r="G552" s="347"/>
      <c r="H552" s="347"/>
      <c r="I552" s="347"/>
      <c r="J552" s="347"/>
      <c r="K552" s="347"/>
      <c r="L552" s="347"/>
      <c r="M552" s="347"/>
      <c r="N552" s="347"/>
      <c r="O552" s="347"/>
      <c r="P552" s="347"/>
      <c r="Q552" s="347"/>
      <c r="R552" s="347"/>
      <c r="S552" s="347"/>
      <c r="T552" s="347"/>
      <c r="U552" s="347"/>
      <c r="V552" s="347"/>
      <c r="W552" s="347"/>
      <c r="X552" s="347"/>
      <c r="Y552" s="347"/>
      <c r="Z552" s="347"/>
      <c r="AA552" s="347"/>
      <c r="AB552" s="347"/>
      <c r="AC552" s="341"/>
      <c r="AD552" s="341"/>
      <c r="AE552" s="341"/>
      <c r="AF552" s="341"/>
      <c r="AG552" s="341"/>
      <c r="AH552" s="341"/>
      <c r="AI552" s="341"/>
      <c r="AJ552" s="341"/>
      <c r="AK552" s="341"/>
      <c r="AL552" s="341"/>
      <c r="AM552" s="341"/>
      <c r="AN552" s="341"/>
      <c r="AO552" s="341"/>
      <c r="AP552" s="341"/>
      <c r="AQ552" s="341"/>
      <c r="AR552" s="341"/>
      <c r="AS552" s="341"/>
      <c r="AT552" s="341"/>
      <c r="AU552" s="341"/>
      <c r="AV552" s="341"/>
      <c r="AW552" s="341"/>
      <c r="AX552" s="341"/>
      <c r="AY552" s="341"/>
      <c r="AZ552" s="341"/>
      <c r="BA552" s="341"/>
      <c r="BB552" s="341"/>
      <c r="BC552" s="341"/>
      <c r="BD552" s="341"/>
      <c r="BE552" s="341"/>
      <c r="BF552" s="341"/>
      <c r="BG552" s="341"/>
      <c r="BH552" s="341"/>
      <c r="BI552" s="341"/>
      <c r="BJ552" s="341"/>
      <c r="BK552" s="341"/>
      <c r="BL552" s="341"/>
      <c r="BM552" s="341"/>
      <c r="BN552" s="341"/>
      <c r="BO552" s="341"/>
      <c r="BP552" s="341"/>
      <c r="BQ552" s="341"/>
      <c r="BR552" s="341"/>
      <c r="BS552" s="341"/>
      <c r="BT552" s="341"/>
      <c r="BU552" s="341"/>
      <c r="BV552" s="341"/>
      <c r="BW552" s="341"/>
      <c r="BX552" s="341"/>
      <c r="BY552" s="341"/>
      <c r="BZ552" s="341"/>
      <c r="CA552" s="341"/>
      <c r="CB552" s="341"/>
      <c r="CC552" s="341"/>
      <c r="CD552" s="341"/>
      <c r="CE552" s="341"/>
      <c r="CF552" s="341"/>
      <c r="CG552" s="341"/>
      <c r="CH552" s="341"/>
      <c r="CI552" s="341"/>
      <c r="CJ552" s="341"/>
      <c r="CK552" s="341"/>
      <c r="CL552" s="341"/>
      <c r="CM552" s="341"/>
      <c r="CN552" s="341"/>
      <c r="CO552" s="341"/>
      <c r="CP552" s="341"/>
      <c r="CQ552" s="341"/>
      <c r="CR552" s="341"/>
      <c r="CS552" s="341"/>
      <c r="CT552" s="341"/>
      <c r="CU552" s="341"/>
      <c r="CV552" s="341"/>
      <c r="CW552" s="341"/>
      <c r="CX552" s="341"/>
      <c r="CY552" s="341"/>
      <c r="CZ552" s="341"/>
      <c r="DA552" s="341"/>
      <c r="DB552" s="341"/>
      <c r="DC552" s="341"/>
      <c r="DD552" s="341"/>
      <c r="DE552" s="341"/>
      <c r="DF552" s="341"/>
      <c r="DG552" s="341"/>
      <c r="DH552" s="341"/>
      <c r="DI552" s="341"/>
      <c r="DJ552" s="341"/>
      <c r="DK552" s="341"/>
      <c r="DL552" s="341"/>
      <c r="DM552" s="341"/>
      <c r="DN552" s="341"/>
      <c r="DO552" s="341"/>
      <c r="DP552" s="341"/>
      <c r="DQ552" s="341"/>
      <c r="DR552" s="341"/>
      <c r="DS552" s="341"/>
      <c r="DT552" s="341"/>
      <c r="DU552" s="341"/>
      <c r="DV552" s="341"/>
      <c r="DW552" s="341"/>
      <c r="DX552" s="341"/>
      <c r="DY552" s="341"/>
      <c r="DZ552" s="341"/>
      <c r="EA552" s="341"/>
      <c r="EB552" s="341"/>
      <c r="EC552" s="341"/>
      <c r="ED552" s="341"/>
      <c r="EE552" s="341"/>
      <c r="EF552" s="341"/>
      <c r="EG552" s="341"/>
      <c r="EH552" s="341"/>
      <c r="EI552" s="341"/>
      <c r="EJ552" s="341"/>
      <c r="EK552" s="341"/>
      <c r="EL552" s="341"/>
      <c r="EM552" s="341"/>
      <c r="EN552" s="341"/>
      <c r="EO552" s="341"/>
      <c r="EP552" s="341"/>
      <c r="EQ552" s="341"/>
      <c r="ER552" s="341"/>
      <c r="ES552" s="341"/>
      <c r="ET552" s="341"/>
      <c r="EU552" s="341"/>
      <c r="EV552" s="341"/>
      <c r="EW552" s="341"/>
    </row>
    <row r="553" spans="1:153" s="366" customFormat="1" ht="12.75">
      <c r="A553" s="336"/>
      <c r="B553" s="337"/>
      <c r="C553" s="425"/>
      <c r="D553" s="338"/>
      <c r="E553" s="339"/>
      <c r="F553" s="347"/>
      <c r="G553" s="347"/>
      <c r="H553" s="347"/>
      <c r="I553" s="347"/>
      <c r="J553" s="347"/>
      <c r="K553" s="347"/>
      <c r="L553" s="347"/>
      <c r="M553" s="347"/>
      <c r="N553" s="347"/>
      <c r="O553" s="347"/>
      <c r="P553" s="347"/>
      <c r="Q553" s="347"/>
      <c r="R553" s="347"/>
      <c r="S553" s="347"/>
      <c r="T553" s="347"/>
      <c r="U553" s="347"/>
      <c r="V553" s="347"/>
      <c r="W553" s="347"/>
      <c r="X553" s="347"/>
      <c r="Y553" s="347"/>
      <c r="Z553" s="347"/>
      <c r="AA553" s="347"/>
      <c r="AB553" s="347"/>
      <c r="AC553" s="341"/>
      <c r="AD553" s="341"/>
      <c r="AE553" s="341"/>
      <c r="AF553" s="341"/>
      <c r="AG553" s="341"/>
      <c r="AH553" s="341"/>
      <c r="AI553" s="341"/>
      <c r="AJ553" s="341"/>
      <c r="AK553" s="341"/>
      <c r="AL553" s="341"/>
      <c r="AM553" s="341"/>
      <c r="AN553" s="341"/>
      <c r="AO553" s="341"/>
      <c r="AP553" s="341"/>
      <c r="AQ553" s="341"/>
      <c r="AR553" s="341"/>
      <c r="AS553" s="341"/>
      <c r="AT553" s="341"/>
      <c r="AU553" s="341"/>
      <c r="AV553" s="341"/>
      <c r="AW553" s="341"/>
      <c r="AX553" s="341"/>
      <c r="AY553" s="341"/>
      <c r="AZ553" s="341"/>
      <c r="BA553" s="341"/>
      <c r="BB553" s="341"/>
      <c r="BC553" s="341"/>
      <c r="BD553" s="341"/>
      <c r="BE553" s="341"/>
      <c r="BF553" s="341"/>
      <c r="BG553" s="341"/>
      <c r="BH553" s="341"/>
      <c r="BI553" s="341"/>
      <c r="BJ553" s="341"/>
      <c r="BK553" s="341"/>
      <c r="BL553" s="341"/>
      <c r="BM553" s="341"/>
      <c r="BN553" s="341"/>
      <c r="BO553" s="341"/>
      <c r="BP553" s="341"/>
      <c r="BQ553" s="341"/>
      <c r="BR553" s="341"/>
      <c r="BS553" s="341"/>
      <c r="BT553" s="341"/>
      <c r="BU553" s="341"/>
      <c r="BV553" s="341"/>
      <c r="BW553" s="341"/>
      <c r="BX553" s="341"/>
      <c r="BY553" s="341"/>
      <c r="BZ553" s="341"/>
      <c r="CA553" s="341"/>
      <c r="CB553" s="341"/>
      <c r="CC553" s="341"/>
      <c r="CD553" s="341"/>
      <c r="CE553" s="341"/>
      <c r="CF553" s="341"/>
      <c r="CG553" s="341"/>
      <c r="CH553" s="341"/>
      <c r="CI553" s="341"/>
      <c r="CJ553" s="341"/>
      <c r="CK553" s="341"/>
      <c r="CL553" s="341"/>
      <c r="CM553" s="341"/>
      <c r="CN553" s="341"/>
      <c r="CO553" s="341"/>
      <c r="CP553" s="341"/>
      <c r="CQ553" s="341"/>
      <c r="CR553" s="341"/>
      <c r="CS553" s="341"/>
      <c r="CT553" s="341"/>
      <c r="CU553" s="341"/>
      <c r="CV553" s="341"/>
      <c r="CW553" s="341"/>
      <c r="CX553" s="341"/>
      <c r="CY553" s="341"/>
      <c r="CZ553" s="341"/>
      <c r="DA553" s="341"/>
      <c r="DB553" s="341"/>
      <c r="DC553" s="341"/>
      <c r="DD553" s="341"/>
      <c r="DE553" s="341"/>
      <c r="DF553" s="341"/>
      <c r="DG553" s="341"/>
      <c r="DH553" s="341"/>
      <c r="DI553" s="341"/>
      <c r="DJ553" s="341"/>
      <c r="DK553" s="341"/>
      <c r="DL553" s="341"/>
      <c r="DM553" s="341"/>
      <c r="DN553" s="341"/>
      <c r="DO553" s="341"/>
      <c r="DP553" s="341"/>
      <c r="DQ553" s="341"/>
      <c r="DR553" s="341"/>
      <c r="DS553" s="341"/>
      <c r="DT553" s="341"/>
      <c r="DU553" s="341"/>
      <c r="DV553" s="341"/>
      <c r="DW553" s="341"/>
      <c r="DX553" s="341"/>
      <c r="DY553" s="341"/>
      <c r="DZ553" s="341"/>
      <c r="EA553" s="341"/>
      <c r="EB553" s="341"/>
      <c r="EC553" s="341"/>
      <c r="ED553" s="341"/>
      <c r="EE553" s="341"/>
      <c r="EF553" s="341"/>
      <c r="EG553" s="341"/>
      <c r="EH553" s="341"/>
      <c r="EI553" s="341"/>
      <c r="EJ553" s="341"/>
      <c r="EK553" s="341"/>
      <c r="EL553" s="341"/>
      <c r="EM553" s="341"/>
      <c r="EN553" s="341"/>
      <c r="EO553" s="341"/>
      <c r="EP553" s="341"/>
      <c r="EQ553" s="341"/>
      <c r="ER553" s="341"/>
      <c r="ES553" s="341"/>
      <c r="ET553" s="341"/>
      <c r="EU553" s="341"/>
      <c r="EV553" s="341"/>
      <c r="EW553" s="341"/>
    </row>
    <row r="554" spans="1:153" s="366" customFormat="1" ht="12.75">
      <c r="A554" s="336"/>
      <c r="B554" s="337"/>
      <c r="C554" s="425"/>
      <c r="D554" s="338"/>
      <c r="E554" s="339"/>
      <c r="F554" s="347"/>
      <c r="G554" s="347"/>
      <c r="H554" s="347"/>
      <c r="I554" s="347"/>
      <c r="J554" s="347"/>
      <c r="K554" s="347"/>
      <c r="L554" s="347"/>
      <c r="M554" s="347"/>
      <c r="N554" s="347"/>
      <c r="O554" s="347"/>
      <c r="P554" s="347"/>
      <c r="Q554" s="347"/>
      <c r="R554" s="347"/>
      <c r="S554" s="347"/>
      <c r="T554" s="347"/>
      <c r="U554" s="347"/>
      <c r="V554" s="347"/>
      <c r="W554" s="347"/>
      <c r="X554" s="347"/>
      <c r="Y554" s="347"/>
      <c r="Z554" s="347"/>
      <c r="AA554" s="347"/>
      <c r="AB554" s="347"/>
      <c r="AC554" s="341"/>
      <c r="AD554" s="341"/>
      <c r="AE554" s="341"/>
      <c r="AF554" s="341"/>
      <c r="AG554" s="341"/>
      <c r="AH554" s="341"/>
      <c r="AI554" s="341"/>
      <c r="AJ554" s="341"/>
      <c r="AK554" s="341"/>
      <c r="AL554" s="341"/>
      <c r="AM554" s="341"/>
      <c r="AN554" s="341"/>
      <c r="AO554" s="341"/>
      <c r="AP554" s="341"/>
      <c r="AQ554" s="341"/>
      <c r="AR554" s="341"/>
      <c r="AS554" s="341"/>
      <c r="AT554" s="341"/>
      <c r="AU554" s="341"/>
      <c r="AV554" s="341"/>
      <c r="AW554" s="341"/>
      <c r="AX554" s="341"/>
      <c r="AY554" s="341"/>
      <c r="AZ554" s="341"/>
      <c r="BA554" s="341"/>
      <c r="BB554" s="341"/>
      <c r="BC554" s="341"/>
      <c r="BD554" s="341"/>
      <c r="BE554" s="341"/>
      <c r="BF554" s="341"/>
      <c r="BG554" s="341"/>
      <c r="BH554" s="341"/>
      <c r="BI554" s="341"/>
      <c r="BJ554" s="341"/>
      <c r="BK554" s="341"/>
      <c r="BL554" s="341"/>
      <c r="BM554" s="341"/>
      <c r="BN554" s="341"/>
      <c r="BO554" s="341"/>
      <c r="BP554" s="341"/>
      <c r="BQ554" s="341"/>
      <c r="BR554" s="341"/>
      <c r="BS554" s="341"/>
      <c r="BT554" s="341"/>
      <c r="BU554" s="341"/>
      <c r="BV554" s="341"/>
      <c r="BW554" s="341"/>
      <c r="BX554" s="341"/>
      <c r="BY554" s="341"/>
      <c r="BZ554" s="341"/>
      <c r="CA554" s="341"/>
      <c r="CB554" s="341"/>
      <c r="CC554" s="341"/>
      <c r="CD554" s="341"/>
      <c r="CE554" s="341"/>
      <c r="CF554" s="341"/>
      <c r="CG554" s="341"/>
      <c r="CH554" s="341"/>
      <c r="CI554" s="341"/>
      <c r="CJ554" s="341"/>
      <c r="CK554" s="341"/>
      <c r="CL554" s="341"/>
      <c r="CM554" s="341"/>
      <c r="CN554" s="341"/>
      <c r="CO554" s="341"/>
      <c r="CP554" s="341"/>
      <c r="CQ554" s="341"/>
      <c r="CR554" s="341"/>
      <c r="CS554" s="341"/>
      <c r="CT554" s="341"/>
      <c r="CU554" s="341"/>
      <c r="CV554" s="341"/>
      <c r="CW554" s="341"/>
      <c r="CX554" s="341"/>
      <c r="CY554" s="341"/>
      <c r="CZ554" s="341"/>
      <c r="DA554" s="341"/>
      <c r="DB554" s="341"/>
      <c r="DC554" s="341"/>
      <c r="DD554" s="341"/>
      <c r="DE554" s="341"/>
      <c r="DF554" s="341"/>
      <c r="DG554" s="341"/>
      <c r="DH554" s="341"/>
      <c r="DI554" s="341"/>
      <c r="DJ554" s="341"/>
      <c r="DK554" s="341"/>
      <c r="DL554" s="341"/>
      <c r="DM554" s="341"/>
      <c r="DN554" s="341"/>
      <c r="DO554" s="341"/>
      <c r="DP554" s="341"/>
      <c r="DQ554" s="341"/>
      <c r="DR554" s="341"/>
      <c r="DS554" s="341"/>
      <c r="DT554" s="341"/>
      <c r="DU554" s="341"/>
      <c r="DV554" s="341"/>
      <c r="DW554" s="341"/>
      <c r="DX554" s="341"/>
      <c r="DY554" s="341"/>
      <c r="DZ554" s="341"/>
      <c r="EA554" s="341"/>
      <c r="EB554" s="341"/>
      <c r="EC554" s="341"/>
      <c r="ED554" s="341"/>
      <c r="EE554" s="341"/>
      <c r="EF554" s="341"/>
      <c r="EG554" s="341"/>
      <c r="EH554" s="341"/>
      <c r="EI554" s="341"/>
      <c r="EJ554" s="341"/>
      <c r="EK554" s="341"/>
      <c r="EL554" s="341"/>
      <c r="EM554" s="341"/>
      <c r="EN554" s="341"/>
      <c r="EO554" s="341"/>
      <c r="EP554" s="341"/>
      <c r="EQ554" s="341"/>
      <c r="ER554" s="341"/>
      <c r="ES554" s="341"/>
      <c r="ET554" s="341"/>
      <c r="EU554" s="341"/>
      <c r="EV554" s="341"/>
      <c r="EW554" s="341"/>
    </row>
    <row r="555" spans="1:153" s="366" customFormat="1" ht="12.75">
      <c r="A555" s="336"/>
      <c r="B555" s="337"/>
      <c r="C555" s="425"/>
      <c r="D555" s="338"/>
      <c r="E555" s="339"/>
      <c r="F555" s="347"/>
      <c r="G555" s="347"/>
      <c r="H555" s="347"/>
      <c r="I555" s="347"/>
      <c r="J555" s="347"/>
      <c r="K555" s="347"/>
      <c r="L555" s="347"/>
      <c r="M555" s="347"/>
      <c r="N555" s="347"/>
      <c r="O555" s="347"/>
      <c r="P555" s="347"/>
      <c r="Q555" s="347"/>
      <c r="R555" s="347"/>
      <c r="S555" s="347"/>
      <c r="T555" s="347"/>
      <c r="U555" s="347"/>
      <c r="V555" s="347"/>
      <c r="W555" s="347"/>
      <c r="X555" s="347"/>
      <c r="Y555" s="347"/>
      <c r="Z555" s="347"/>
      <c r="AA555" s="347"/>
      <c r="AB555" s="347"/>
      <c r="AC555" s="341"/>
      <c r="AD555" s="341"/>
      <c r="AE555" s="341"/>
      <c r="AF555" s="341"/>
      <c r="AG555" s="341"/>
      <c r="AH555" s="341"/>
      <c r="AI555" s="341"/>
      <c r="AJ555" s="341"/>
      <c r="AK555" s="341"/>
      <c r="AL555" s="341"/>
      <c r="AM555" s="341"/>
      <c r="AN555" s="341"/>
      <c r="AO555" s="341"/>
      <c r="AP555" s="341"/>
      <c r="AQ555" s="341"/>
      <c r="AR555" s="341"/>
      <c r="AS555" s="341"/>
      <c r="AT555" s="341"/>
      <c r="AU555" s="341"/>
      <c r="AV555" s="341"/>
      <c r="AW555" s="341"/>
      <c r="AX555" s="341"/>
      <c r="AY555" s="341"/>
      <c r="AZ555" s="341"/>
      <c r="BA555" s="341"/>
      <c r="BB555" s="341"/>
      <c r="BC555" s="341"/>
      <c r="BD555" s="341"/>
      <c r="BE555" s="341"/>
      <c r="BF555" s="341"/>
      <c r="BG555" s="341"/>
      <c r="BH555" s="341"/>
      <c r="BI555" s="341"/>
      <c r="BJ555" s="341"/>
      <c r="BK555" s="341"/>
      <c r="BL555" s="341"/>
      <c r="BM555" s="341"/>
      <c r="BN555" s="341"/>
      <c r="BO555" s="341"/>
      <c r="BP555" s="341"/>
      <c r="BQ555" s="341"/>
      <c r="BR555" s="341"/>
      <c r="BS555" s="341"/>
      <c r="BT555" s="341"/>
      <c r="BU555" s="341"/>
      <c r="BV555" s="341"/>
      <c r="BW555" s="341"/>
      <c r="BX555" s="341"/>
      <c r="BY555" s="341"/>
      <c r="BZ555" s="341"/>
      <c r="CA555" s="341"/>
      <c r="CB555" s="341"/>
      <c r="CC555" s="341"/>
      <c r="CD555" s="341"/>
      <c r="CE555" s="341"/>
      <c r="CF555" s="341"/>
      <c r="CG555" s="341"/>
      <c r="CH555" s="341"/>
      <c r="CI555" s="341"/>
      <c r="CJ555" s="341"/>
      <c r="CK555" s="341"/>
      <c r="CL555" s="341"/>
      <c r="CM555" s="341"/>
      <c r="CN555" s="341"/>
      <c r="CO555" s="341"/>
      <c r="CP555" s="341"/>
      <c r="CQ555" s="341"/>
      <c r="CR555" s="341"/>
      <c r="CS555" s="341"/>
      <c r="CT555" s="341"/>
      <c r="CU555" s="341"/>
      <c r="CV555" s="341"/>
      <c r="CW555" s="341"/>
      <c r="CX555" s="341"/>
      <c r="CY555" s="341"/>
      <c r="CZ555" s="341"/>
      <c r="DA555" s="341"/>
      <c r="DB555" s="341"/>
      <c r="DC555" s="341"/>
      <c r="DD555" s="341"/>
      <c r="DE555" s="341"/>
      <c r="DF555" s="341"/>
      <c r="DG555" s="341"/>
      <c r="DH555" s="341"/>
      <c r="DI555" s="341"/>
      <c r="DJ555" s="341"/>
      <c r="DK555" s="341"/>
      <c r="DL555" s="341"/>
      <c r="DM555" s="341"/>
      <c r="DN555" s="341"/>
      <c r="DO555" s="341"/>
      <c r="DP555" s="341"/>
      <c r="DQ555" s="341"/>
      <c r="DR555" s="341"/>
      <c r="DS555" s="341"/>
      <c r="DT555" s="341"/>
      <c r="DU555" s="341"/>
      <c r="DV555" s="341"/>
      <c r="DW555" s="341"/>
      <c r="DX555" s="341"/>
      <c r="DY555" s="341"/>
      <c r="DZ555" s="341"/>
      <c r="EA555" s="341"/>
      <c r="EB555" s="341"/>
      <c r="EC555" s="341"/>
      <c r="ED555" s="341"/>
      <c r="EE555" s="341"/>
      <c r="EF555" s="341"/>
      <c r="EG555" s="341"/>
      <c r="EH555" s="341"/>
      <c r="EI555" s="341"/>
      <c r="EJ555" s="341"/>
      <c r="EK555" s="341"/>
      <c r="EL555" s="341"/>
      <c r="EM555" s="341"/>
      <c r="EN555" s="341"/>
      <c r="EO555" s="341"/>
      <c r="EP555" s="341"/>
      <c r="EQ555" s="341"/>
      <c r="ER555" s="341"/>
      <c r="ES555" s="341"/>
      <c r="ET555" s="341"/>
      <c r="EU555" s="341"/>
      <c r="EV555" s="341"/>
      <c r="EW555" s="341"/>
    </row>
    <row r="556" spans="1:153" s="366" customFormat="1" ht="12.75">
      <c r="A556" s="336"/>
      <c r="B556" s="337"/>
      <c r="C556" s="425"/>
      <c r="D556" s="338"/>
      <c r="E556" s="339"/>
      <c r="F556" s="347"/>
      <c r="G556" s="347"/>
      <c r="H556" s="347"/>
      <c r="I556" s="347"/>
      <c r="J556" s="347"/>
      <c r="K556" s="347"/>
      <c r="L556" s="347"/>
      <c r="M556" s="347"/>
      <c r="N556" s="347"/>
      <c r="O556" s="347"/>
      <c r="P556" s="347"/>
      <c r="Q556" s="347"/>
      <c r="R556" s="347"/>
      <c r="S556" s="347"/>
      <c r="T556" s="347"/>
      <c r="U556" s="347"/>
      <c r="V556" s="347"/>
      <c r="W556" s="347"/>
      <c r="X556" s="347"/>
      <c r="Y556" s="347"/>
      <c r="Z556" s="347"/>
      <c r="AA556" s="347"/>
      <c r="AB556" s="347"/>
      <c r="AC556" s="341"/>
      <c r="AD556" s="341"/>
      <c r="AE556" s="341"/>
      <c r="AF556" s="341"/>
      <c r="AG556" s="341"/>
      <c r="AH556" s="341"/>
      <c r="AI556" s="341"/>
      <c r="AJ556" s="341"/>
      <c r="AK556" s="341"/>
      <c r="AL556" s="341"/>
      <c r="AM556" s="341"/>
      <c r="AN556" s="341"/>
      <c r="AO556" s="341"/>
      <c r="AP556" s="341"/>
      <c r="AQ556" s="341"/>
      <c r="AR556" s="341"/>
      <c r="AS556" s="341"/>
      <c r="AT556" s="341"/>
      <c r="AU556" s="341"/>
      <c r="AV556" s="341"/>
      <c r="AW556" s="341"/>
      <c r="AX556" s="341"/>
      <c r="AY556" s="341"/>
      <c r="AZ556" s="341"/>
      <c r="BA556" s="341"/>
      <c r="BB556" s="341"/>
      <c r="BC556" s="341"/>
      <c r="BD556" s="341"/>
      <c r="BE556" s="341"/>
      <c r="BF556" s="341"/>
      <c r="BG556" s="341"/>
      <c r="BH556" s="341"/>
      <c r="BI556" s="341"/>
      <c r="BJ556" s="341"/>
      <c r="BK556" s="341"/>
      <c r="BL556" s="341"/>
      <c r="BM556" s="341"/>
      <c r="BN556" s="341"/>
      <c r="BO556" s="341"/>
      <c r="BP556" s="341"/>
      <c r="BQ556" s="341"/>
      <c r="BR556" s="341"/>
      <c r="BS556" s="341"/>
      <c r="BT556" s="341"/>
      <c r="BU556" s="341"/>
      <c r="BV556" s="341"/>
      <c r="BW556" s="341"/>
      <c r="BX556" s="341"/>
      <c r="BY556" s="341"/>
      <c r="BZ556" s="341"/>
      <c r="CA556" s="341"/>
      <c r="CB556" s="341"/>
      <c r="CC556" s="341"/>
      <c r="CD556" s="341"/>
      <c r="CE556" s="341"/>
      <c r="CF556" s="341"/>
      <c r="CG556" s="341"/>
      <c r="CH556" s="341"/>
      <c r="CI556" s="341"/>
      <c r="CJ556" s="341"/>
      <c r="CK556" s="341"/>
      <c r="CL556" s="341"/>
      <c r="CM556" s="341"/>
      <c r="CN556" s="341"/>
      <c r="CO556" s="341"/>
      <c r="CP556" s="341"/>
      <c r="CQ556" s="341"/>
      <c r="CR556" s="341"/>
      <c r="CS556" s="341"/>
      <c r="CT556" s="341"/>
      <c r="CU556" s="341"/>
      <c r="CV556" s="341"/>
      <c r="CW556" s="341"/>
      <c r="CX556" s="341"/>
      <c r="CY556" s="341"/>
      <c r="CZ556" s="341"/>
      <c r="DA556" s="341"/>
      <c r="DB556" s="341"/>
      <c r="DC556" s="341"/>
      <c r="DD556" s="341"/>
      <c r="DE556" s="341"/>
      <c r="DF556" s="341"/>
      <c r="DG556" s="341"/>
      <c r="DH556" s="341"/>
      <c r="DI556" s="341"/>
      <c r="DJ556" s="341"/>
      <c r="DK556" s="341"/>
      <c r="DL556" s="341"/>
      <c r="DM556" s="341"/>
      <c r="DN556" s="341"/>
      <c r="DO556" s="341"/>
      <c r="DP556" s="341"/>
      <c r="DQ556" s="341"/>
      <c r="DR556" s="341"/>
      <c r="DS556" s="341"/>
      <c r="DT556" s="341"/>
      <c r="DU556" s="341"/>
      <c r="DV556" s="341"/>
      <c r="DW556" s="341"/>
      <c r="DX556" s="341"/>
      <c r="DY556" s="341"/>
      <c r="DZ556" s="341"/>
      <c r="EA556" s="341"/>
      <c r="EB556" s="341"/>
      <c r="EC556" s="341"/>
      <c r="ED556" s="341"/>
      <c r="EE556" s="341"/>
      <c r="EF556" s="341"/>
      <c r="EG556" s="341"/>
      <c r="EH556" s="341"/>
      <c r="EI556" s="341"/>
      <c r="EJ556" s="341"/>
      <c r="EK556" s="341"/>
      <c r="EL556" s="341"/>
      <c r="EM556" s="341"/>
      <c r="EN556" s="341"/>
      <c r="EO556" s="341"/>
      <c r="EP556" s="341"/>
      <c r="EQ556" s="341"/>
      <c r="ER556" s="341"/>
      <c r="ES556" s="341"/>
      <c r="ET556" s="341"/>
      <c r="EU556" s="341"/>
      <c r="EV556" s="341"/>
      <c r="EW556" s="341"/>
    </row>
    <row r="557" spans="1:153" s="366" customFormat="1" ht="12.75">
      <c r="A557" s="336"/>
      <c r="B557" s="337"/>
      <c r="C557" s="425"/>
      <c r="D557" s="338"/>
      <c r="E557" s="339"/>
      <c r="F557" s="347"/>
      <c r="G557" s="347"/>
      <c r="H557" s="347"/>
      <c r="I557" s="347"/>
      <c r="J557" s="347"/>
      <c r="K557" s="347"/>
      <c r="L557" s="347"/>
      <c r="M557" s="347"/>
      <c r="N557" s="347"/>
      <c r="O557" s="347"/>
      <c r="P557" s="347"/>
      <c r="Q557" s="347"/>
      <c r="R557" s="347"/>
      <c r="S557" s="347"/>
      <c r="T557" s="347"/>
      <c r="U557" s="347"/>
      <c r="V557" s="347"/>
      <c r="W557" s="347"/>
      <c r="X557" s="347"/>
      <c r="Y557" s="347"/>
      <c r="Z557" s="347"/>
      <c r="AA557" s="347"/>
      <c r="AB557" s="347"/>
      <c r="AC557" s="341"/>
      <c r="AD557" s="341"/>
      <c r="AE557" s="341"/>
      <c r="AF557" s="341"/>
      <c r="AG557" s="341"/>
      <c r="AH557" s="341"/>
      <c r="AI557" s="341"/>
      <c r="AJ557" s="341"/>
      <c r="AK557" s="341"/>
      <c r="AL557" s="341"/>
      <c r="AM557" s="341"/>
      <c r="AN557" s="341"/>
      <c r="AO557" s="341"/>
      <c r="AP557" s="341"/>
      <c r="AQ557" s="341"/>
      <c r="AR557" s="341"/>
      <c r="AS557" s="341"/>
      <c r="AT557" s="341"/>
      <c r="AU557" s="341"/>
      <c r="AV557" s="341"/>
      <c r="AW557" s="341"/>
      <c r="AX557" s="341"/>
      <c r="AY557" s="341"/>
      <c r="AZ557" s="341"/>
      <c r="BA557" s="341"/>
      <c r="BB557" s="341"/>
      <c r="BC557" s="341"/>
      <c r="BD557" s="341"/>
      <c r="BE557" s="341"/>
      <c r="BF557" s="341"/>
      <c r="BG557" s="341"/>
      <c r="BH557" s="341"/>
      <c r="BI557" s="341"/>
      <c r="BJ557" s="341"/>
      <c r="BK557" s="341"/>
      <c r="BL557" s="341"/>
      <c r="BM557" s="341"/>
      <c r="BN557" s="341"/>
      <c r="BO557" s="341"/>
      <c r="BP557" s="341"/>
      <c r="BQ557" s="341"/>
      <c r="BR557" s="341"/>
      <c r="BS557" s="341"/>
      <c r="BT557" s="341"/>
      <c r="BU557" s="341"/>
      <c r="BV557" s="341"/>
      <c r="BW557" s="341"/>
      <c r="BX557" s="341"/>
      <c r="BY557" s="341"/>
      <c r="BZ557" s="341"/>
      <c r="CA557" s="341"/>
      <c r="CB557" s="341"/>
      <c r="CC557" s="341"/>
      <c r="CD557" s="341"/>
      <c r="CE557" s="341"/>
      <c r="CF557" s="341"/>
      <c r="CG557" s="341"/>
      <c r="CH557" s="341"/>
      <c r="CI557" s="341"/>
      <c r="CJ557" s="341"/>
      <c r="CK557" s="341"/>
      <c r="CL557" s="341"/>
      <c r="CM557" s="341"/>
      <c r="CN557" s="341"/>
      <c r="CO557" s="341"/>
      <c r="CP557" s="341"/>
      <c r="CQ557" s="341"/>
      <c r="CR557" s="341"/>
      <c r="CS557" s="341"/>
      <c r="CT557" s="341"/>
      <c r="CU557" s="341"/>
      <c r="CV557" s="341"/>
      <c r="CW557" s="341"/>
      <c r="CX557" s="341"/>
      <c r="CY557" s="341"/>
      <c r="CZ557" s="341"/>
      <c r="DA557" s="341"/>
      <c r="DB557" s="341"/>
      <c r="DC557" s="341"/>
      <c r="DD557" s="341"/>
      <c r="DE557" s="341"/>
      <c r="DF557" s="341"/>
      <c r="DG557" s="341"/>
      <c r="DH557" s="341"/>
      <c r="DI557" s="341"/>
      <c r="DJ557" s="341"/>
      <c r="DK557" s="341"/>
      <c r="DL557" s="341"/>
      <c r="DM557" s="341"/>
      <c r="DN557" s="341"/>
      <c r="DO557" s="341"/>
      <c r="DP557" s="341"/>
      <c r="DQ557" s="341"/>
      <c r="DR557" s="341"/>
      <c r="DS557" s="341"/>
      <c r="DT557" s="341"/>
      <c r="DU557" s="341"/>
      <c r="DV557" s="341"/>
      <c r="DW557" s="341"/>
      <c r="DX557" s="341"/>
      <c r="DY557" s="341"/>
      <c r="DZ557" s="341"/>
      <c r="EA557" s="341"/>
      <c r="EB557" s="341"/>
      <c r="EC557" s="341"/>
      <c r="ED557" s="341"/>
      <c r="EE557" s="341"/>
      <c r="EF557" s="341"/>
      <c r="EG557" s="341"/>
      <c r="EH557" s="341"/>
      <c r="EI557" s="341"/>
      <c r="EJ557" s="341"/>
      <c r="EK557" s="341"/>
      <c r="EL557" s="341"/>
      <c r="EM557" s="341"/>
      <c r="EN557" s="341"/>
      <c r="EO557" s="341"/>
      <c r="EP557" s="341"/>
      <c r="EQ557" s="341"/>
      <c r="ER557" s="341"/>
      <c r="ES557" s="341"/>
      <c r="ET557" s="341"/>
      <c r="EU557" s="341"/>
      <c r="EV557" s="341"/>
      <c r="EW557" s="341"/>
    </row>
    <row r="558" spans="1:153" s="366" customFormat="1" ht="12.75">
      <c r="A558" s="336"/>
      <c r="B558" s="337"/>
      <c r="C558" s="425"/>
      <c r="D558" s="338"/>
      <c r="E558" s="339"/>
      <c r="F558" s="347"/>
      <c r="G558" s="347"/>
      <c r="H558" s="347"/>
      <c r="I558" s="347"/>
      <c r="J558" s="347"/>
      <c r="K558" s="347"/>
      <c r="L558" s="347"/>
      <c r="M558" s="347"/>
      <c r="N558" s="347"/>
      <c r="O558" s="347"/>
      <c r="P558" s="347"/>
      <c r="Q558" s="347"/>
      <c r="R558" s="347"/>
      <c r="S558" s="347"/>
      <c r="T558" s="347"/>
      <c r="U558" s="347"/>
      <c r="V558" s="347"/>
      <c r="W558" s="347"/>
      <c r="X558" s="347"/>
      <c r="Y558" s="347"/>
      <c r="Z558" s="347"/>
      <c r="AA558" s="347"/>
      <c r="AB558" s="347"/>
      <c r="AC558" s="341"/>
      <c r="AD558" s="341"/>
      <c r="AE558" s="341"/>
      <c r="AF558" s="341"/>
      <c r="AG558" s="341"/>
      <c r="AH558" s="341"/>
      <c r="AI558" s="341"/>
      <c r="AJ558" s="341"/>
      <c r="AK558" s="341"/>
      <c r="AL558" s="341"/>
      <c r="AM558" s="341"/>
      <c r="AN558" s="341"/>
      <c r="AO558" s="341"/>
      <c r="AP558" s="341"/>
      <c r="AQ558" s="341"/>
      <c r="AR558" s="341"/>
      <c r="AS558" s="341"/>
      <c r="AT558" s="341"/>
      <c r="AU558" s="341"/>
      <c r="AV558" s="341"/>
      <c r="AW558" s="341"/>
      <c r="AX558" s="341"/>
      <c r="AY558" s="341"/>
      <c r="AZ558" s="341"/>
      <c r="BA558" s="341"/>
      <c r="BB558" s="341"/>
      <c r="BC558" s="341"/>
      <c r="BD558" s="341"/>
      <c r="BE558" s="341"/>
      <c r="BF558" s="341"/>
      <c r="BG558" s="341"/>
      <c r="BH558" s="341"/>
      <c r="BI558" s="341"/>
      <c r="BJ558" s="341"/>
      <c r="BK558" s="341"/>
      <c r="BL558" s="341"/>
      <c r="BM558" s="341"/>
      <c r="BN558" s="341"/>
      <c r="BO558" s="341"/>
      <c r="BP558" s="341"/>
      <c r="BQ558" s="341"/>
      <c r="BR558" s="341"/>
      <c r="BS558" s="341"/>
      <c r="BT558" s="341"/>
      <c r="BU558" s="341"/>
      <c r="BV558" s="341"/>
      <c r="BW558" s="341"/>
      <c r="BX558" s="341"/>
      <c r="BY558" s="341"/>
      <c r="BZ558" s="341"/>
      <c r="CA558" s="341"/>
      <c r="CB558" s="341"/>
      <c r="CC558" s="341"/>
      <c r="CD558" s="341"/>
      <c r="CE558" s="341"/>
      <c r="CF558" s="341"/>
      <c r="CG558" s="341"/>
      <c r="CH558" s="341"/>
      <c r="CI558" s="341"/>
      <c r="CJ558" s="341"/>
      <c r="CK558" s="341"/>
      <c r="CL558" s="341"/>
      <c r="CM558" s="341"/>
      <c r="CN558" s="341"/>
      <c r="CO558" s="341"/>
      <c r="CP558" s="341"/>
      <c r="CQ558" s="341"/>
      <c r="CR558" s="341"/>
      <c r="CS558" s="341"/>
      <c r="CT558" s="341"/>
      <c r="CU558" s="341"/>
      <c r="CV558" s="341"/>
      <c r="CW558" s="341"/>
      <c r="CX558" s="341"/>
      <c r="CY558" s="341"/>
      <c r="CZ558" s="341"/>
      <c r="DA558" s="341"/>
      <c r="DB558" s="341"/>
      <c r="DC558" s="341"/>
      <c r="DD558" s="341"/>
      <c r="DE558" s="341"/>
      <c r="DF558" s="341"/>
      <c r="DG558" s="341"/>
      <c r="DH558" s="341"/>
      <c r="DI558" s="341"/>
      <c r="DJ558" s="341"/>
      <c r="DK558" s="341"/>
      <c r="DL558" s="341"/>
      <c r="DM558" s="341"/>
      <c r="DN558" s="341"/>
      <c r="DO558" s="341"/>
      <c r="DP558" s="341"/>
      <c r="DQ558" s="341"/>
      <c r="DR558" s="341"/>
      <c r="DS558" s="341"/>
      <c r="DT558" s="341"/>
      <c r="DU558" s="341"/>
      <c r="DV558" s="341"/>
      <c r="DW558" s="341"/>
      <c r="DX558" s="341"/>
      <c r="DY558" s="341"/>
      <c r="DZ558" s="341"/>
      <c r="EA558" s="341"/>
      <c r="EB558" s="341"/>
      <c r="EC558" s="341"/>
      <c r="ED558" s="341"/>
      <c r="EE558" s="341"/>
      <c r="EF558" s="341"/>
      <c r="EG558" s="341"/>
      <c r="EH558" s="341"/>
      <c r="EI558" s="341"/>
      <c r="EJ558" s="341"/>
      <c r="EK558" s="341"/>
      <c r="EL558" s="341"/>
      <c r="EM558" s="341"/>
      <c r="EN558" s="341"/>
      <c r="EO558" s="341"/>
      <c r="EP558" s="341"/>
      <c r="EQ558" s="341"/>
      <c r="ER558" s="341"/>
      <c r="ES558" s="341"/>
      <c r="ET558" s="341"/>
      <c r="EU558" s="341"/>
      <c r="EV558" s="341"/>
      <c r="EW558" s="341"/>
    </row>
    <row r="559" spans="1:153" s="366" customFormat="1" ht="12.75">
      <c r="A559" s="336"/>
      <c r="B559" s="337"/>
      <c r="C559" s="425"/>
      <c r="D559" s="338"/>
      <c r="E559" s="339"/>
      <c r="F559" s="347"/>
      <c r="G559" s="347"/>
      <c r="H559" s="347"/>
      <c r="I559" s="347"/>
      <c r="J559" s="347"/>
      <c r="K559" s="347"/>
      <c r="L559" s="347"/>
      <c r="M559" s="347"/>
      <c r="N559" s="347"/>
      <c r="O559" s="347"/>
      <c r="P559" s="347"/>
      <c r="Q559" s="347"/>
      <c r="R559" s="347"/>
      <c r="S559" s="347"/>
      <c r="T559" s="347"/>
      <c r="U559" s="347"/>
      <c r="V559" s="347"/>
      <c r="W559" s="347"/>
      <c r="X559" s="347"/>
      <c r="Y559" s="347"/>
      <c r="Z559" s="347"/>
      <c r="AA559" s="347"/>
      <c r="AB559" s="347"/>
      <c r="AC559" s="341"/>
      <c r="AD559" s="341"/>
      <c r="AE559" s="341"/>
      <c r="AF559" s="341"/>
      <c r="AG559" s="341"/>
      <c r="AH559" s="341"/>
      <c r="AI559" s="341"/>
      <c r="AJ559" s="341"/>
      <c r="AK559" s="341"/>
      <c r="AL559" s="341"/>
      <c r="AM559" s="341"/>
      <c r="AN559" s="341"/>
      <c r="AO559" s="341"/>
      <c r="AP559" s="341"/>
      <c r="AQ559" s="341"/>
      <c r="AR559" s="341"/>
      <c r="AS559" s="341"/>
      <c r="AT559" s="341"/>
      <c r="AU559" s="341"/>
      <c r="AV559" s="341"/>
      <c r="AW559" s="341"/>
      <c r="AX559" s="341"/>
      <c r="AY559" s="341"/>
      <c r="AZ559" s="341"/>
      <c r="BA559" s="341"/>
      <c r="BB559" s="341"/>
      <c r="BC559" s="341"/>
      <c r="BD559" s="341"/>
      <c r="BE559" s="341"/>
      <c r="BF559" s="341"/>
      <c r="BG559" s="341"/>
      <c r="BH559" s="341"/>
      <c r="BI559" s="341"/>
      <c r="BJ559" s="341"/>
      <c r="BK559" s="341"/>
      <c r="BL559" s="341"/>
      <c r="BM559" s="341"/>
      <c r="BN559" s="341"/>
      <c r="BO559" s="341"/>
      <c r="BP559" s="341"/>
      <c r="BQ559" s="341"/>
      <c r="BR559" s="341"/>
      <c r="BS559" s="341"/>
      <c r="BT559" s="341"/>
      <c r="BU559" s="341"/>
      <c r="BV559" s="341"/>
      <c r="BW559" s="341"/>
      <c r="BX559" s="341"/>
      <c r="BY559" s="341"/>
      <c r="BZ559" s="341"/>
      <c r="CA559" s="341"/>
      <c r="CB559" s="341"/>
      <c r="CC559" s="341"/>
      <c r="CD559" s="341"/>
      <c r="CE559" s="341"/>
      <c r="CF559" s="341"/>
      <c r="CG559" s="341"/>
      <c r="CH559" s="341"/>
      <c r="CI559" s="341"/>
      <c r="CJ559" s="341"/>
      <c r="CK559" s="341"/>
      <c r="CL559" s="341"/>
      <c r="CM559" s="341"/>
      <c r="CN559" s="341"/>
      <c r="CO559" s="341"/>
      <c r="CP559" s="341"/>
      <c r="CQ559" s="341"/>
      <c r="CR559" s="341"/>
      <c r="CS559" s="341"/>
      <c r="CT559" s="341"/>
      <c r="CU559" s="341"/>
      <c r="CV559" s="341"/>
      <c r="CW559" s="341"/>
      <c r="CX559" s="341"/>
      <c r="CY559" s="341"/>
      <c r="CZ559" s="341"/>
      <c r="DA559" s="341"/>
      <c r="DB559" s="341"/>
      <c r="DC559" s="341"/>
      <c r="DD559" s="341"/>
      <c r="DE559" s="341"/>
      <c r="DF559" s="341"/>
      <c r="DG559" s="341"/>
      <c r="DH559" s="341"/>
      <c r="DI559" s="341"/>
      <c r="DJ559" s="341"/>
      <c r="DK559" s="341"/>
      <c r="DL559" s="341"/>
      <c r="DM559" s="341"/>
      <c r="DN559" s="341"/>
      <c r="DO559" s="341"/>
      <c r="DP559" s="341"/>
      <c r="DQ559" s="341"/>
      <c r="DR559" s="341"/>
      <c r="DS559" s="341"/>
      <c r="DT559" s="341"/>
      <c r="DU559" s="341"/>
      <c r="DV559" s="341"/>
      <c r="DW559" s="341"/>
      <c r="DX559" s="341"/>
      <c r="DY559" s="341"/>
      <c r="DZ559" s="341"/>
      <c r="EA559" s="341"/>
      <c r="EB559" s="341"/>
      <c r="EC559" s="341"/>
      <c r="ED559" s="341"/>
      <c r="EE559" s="341"/>
      <c r="EF559" s="341"/>
      <c r="EG559" s="341"/>
      <c r="EH559" s="341"/>
      <c r="EI559" s="341"/>
      <c r="EJ559" s="341"/>
      <c r="EK559" s="341"/>
      <c r="EL559" s="341"/>
      <c r="EM559" s="341"/>
      <c r="EN559" s="341"/>
      <c r="EO559" s="341"/>
      <c r="EP559" s="341"/>
      <c r="EQ559" s="341"/>
      <c r="ER559" s="341"/>
      <c r="ES559" s="341"/>
      <c r="ET559" s="341"/>
      <c r="EU559" s="341"/>
      <c r="EV559" s="341"/>
      <c r="EW559" s="341"/>
    </row>
    <row r="560" spans="1:153" s="366" customFormat="1" ht="12.75">
      <c r="A560" s="336"/>
      <c r="B560" s="337"/>
      <c r="C560" s="425"/>
      <c r="D560" s="338"/>
      <c r="E560" s="339"/>
      <c r="F560" s="347"/>
      <c r="G560" s="347"/>
      <c r="H560" s="347"/>
      <c r="I560" s="347"/>
      <c r="J560" s="347"/>
      <c r="K560" s="347"/>
      <c r="L560" s="347"/>
      <c r="M560" s="347"/>
      <c r="N560" s="347"/>
      <c r="O560" s="347"/>
      <c r="P560" s="347"/>
      <c r="Q560" s="347"/>
      <c r="R560" s="347"/>
      <c r="S560" s="347"/>
      <c r="T560" s="347"/>
      <c r="U560" s="347"/>
      <c r="V560" s="347"/>
      <c r="W560" s="347"/>
      <c r="X560" s="347"/>
      <c r="Y560" s="347"/>
      <c r="Z560" s="347"/>
      <c r="AA560" s="347"/>
      <c r="AB560" s="347"/>
      <c r="AC560" s="341"/>
      <c r="AD560" s="341"/>
      <c r="AE560" s="341"/>
      <c r="AF560" s="341"/>
      <c r="AG560" s="341"/>
      <c r="AH560" s="341"/>
      <c r="AI560" s="341"/>
      <c r="AJ560" s="341"/>
      <c r="AK560" s="341"/>
      <c r="AL560" s="341"/>
      <c r="AM560" s="341"/>
      <c r="AN560" s="341"/>
      <c r="AO560" s="341"/>
      <c r="AP560" s="341"/>
      <c r="AQ560" s="341"/>
      <c r="AR560" s="341"/>
      <c r="AS560" s="341"/>
      <c r="AT560" s="341"/>
      <c r="AU560" s="341"/>
      <c r="AV560" s="341"/>
      <c r="AW560" s="341"/>
      <c r="AX560" s="341"/>
      <c r="AY560" s="341"/>
      <c r="AZ560" s="341"/>
      <c r="BA560" s="341"/>
      <c r="BB560" s="341"/>
      <c r="BC560" s="341"/>
      <c r="BD560" s="341"/>
      <c r="BE560" s="341"/>
      <c r="BF560" s="341"/>
      <c r="BG560" s="341"/>
      <c r="BH560" s="341"/>
      <c r="BI560" s="341"/>
      <c r="BJ560" s="341"/>
      <c r="BK560" s="341"/>
      <c r="BL560" s="341"/>
      <c r="BM560" s="341"/>
      <c r="BN560" s="341"/>
      <c r="BO560" s="341"/>
      <c r="BP560" s="341"/>
      <c r="BQ560" s="341"/>
      <c r="BR560" s="341"/>
      <c r="BS560" s="341"/>
      <c r="BT560" s="341"/>
      <c r="BU560" s="341"/>
      <c r="BV560" s="341"/>
      <c r="BW560" s="341"/>
      <c r="BX560" s="341"/>
      <c r="BY560" s="341"/>
      <c r="BZ560" s="341"/>
      <c r="CA560" s="341"/>
      <c r="CB560" s="341"/>
      <c r="CC560" s="341"/>
      <c r="CD560" s="341"/>
      <c r="CE560" s="341"/>
      <c r="CF560" s="341"/>
      <c r="CG560" s="341"/>
      <c r="CH560" s="341"/>
      <c r="CI560" s="341"/>
      <c r="CJ560" s="341"/>
      <c r="CK560" s="341"/>
      <c r="CL560" s="341"/>
      <c r="CM560" s="341"/>
      <c r="CN560" s="341"/>
      <c r="CO560" s="341"/>
      <c r="CP560" s="341"/>
      <c r="CQ560" s="341"/>
      <c r="CR560" s="341"/>
      <c r="CS560" s="341"/>
      <c r="CT560" s="341"/>
      <c r="CU560" s="341"/>
      <c r="CV560" s="341"/>
      <c r="CW560" s="341"/>
      <c r="CX560" s="341"/>
      <c r="CY560" s="341"/>
      <c r="CZ560" s="341"/>
      <c r="DA560" s="341"/>
      <c r="DB560" s="341"/>
      <c r="DC560" s="341"/>
      <c r="DD560" s="341"/>
      <c r="DE560" s="341"/>
      <c r="DF560" s="341"/>
      <c r="DG560" s="341"/>
      <c r="DH560" s="341"/>
      <c r="DI560" s="341"/>
      <c r="DJ560" s="341"/>
      <c r="DK560" s="341"/>
      <c r="DL560" s="341"/>
      <c r="DM560" s="341"/>
      <c r="DN560" s="341"/>
      <c r="DO560" s="341"/>
      <c r="DP560" s="341"/>
      <c r="DQ560" s="341"/>
      <c r="DR560" s="341"/>
      <c r="DS560" s="341"/>
      <c r="DT560" s="341"/>
      <c r="DU560" s="341"/>
      <c r="DV560" s="341"/>
      <c r="DW560" s="341"/>
      <c r="DX560" s="341"/>
      <c r="DY560" s="341"/>
      <c r="DZ560" s="341"/>
      <c r="EA560" s="341"/>
      <c r="EB560" s="341"/>
      <c r="EC560" s="341"/>
      <c r="ED560" s="341"/>
      <c r="EE560" s="341"/>
      <c r="EF560" s="341"/>
      <c r="EG560" s="341"/>
      <c r="EH560" s="341"/>
      <c r="EI560" s="341"/>
      <c r="EJ560" s="341"/>
      <c r="EK560" s="341"/>
      <c r="EL560" s="341"/>
      <c r="EM560" s="341"/>
      <c r="EN560" s="341"/>
      <c r="EO560" s="341"/>
      <c r="EP560" s="341"/>
      <c r="EQ560" s="341"/>
      <c r="ER560" s="341"/>
      <c r="ES560" s="341"/>
      <c r="ET560" s="341"/>
      <c r="EU560" s="341"/>
      <c r="EV560" s="341"/>
      <c r="EW560" s="341"/>
    </row>
    <row r="561" spans="1:153" s="366" customFormat="1" ht="12.75">
      <c r="A561" s="336"/>
      <c r="B561" s="337"/>
      <c r="C561" s="425"/>
      <c r="D561" s="338"/>
      <c r="E561" s="339"/>
      <c r="F561" s="347"/>
      <c r="G561" s="347"/>
      <c r="H561" s="347"/>
      <c r="I561" s="347"/>
      <c r="J561" s="347"/>
      <c r="K561" s="347"/>
      <c r="L561" s="347"/>
      <c r="M561" s="347"/>
      <c r="N561" s="347"/>
      <c r="O561" s="347"/>
      <c r="P561" s="347"/>
      <c r="Q561" s="347"/>
      <c r="R561" s="347"/>
      <c r="S561" s="347"/>
      <c r="T561" s="347"/>
      <c r="U561" s="347"/>
      <c r="V561" s="347"/>
      <c r="W561" s="347"/>
      <c r="X561" s="347"/>
      <c r="Y561" s="347"/>
      <c r="Z561" s="347"/>
      <c r="AA561" s="347"/>
      <c r="AB561" s="347"/>
      <c r="AC561" s="341"/>
      <c r="AD561" s="341"/>
      <c r="AE561" s="341"/>
      <c r="AF561" s="341"/>
      <c r="AG561" s="341"/>
      <c r="AH561" s="341"/>
      <c r="AI561" s="341"/>
      <c r="AJ561" s="341"/>
      <c r="AK561" s="341"/>
      <c r="AL561" s="341"/>
      <c r="AM561" s="341"/>
      <c r="AN561" s="341"/>
      <c r="AO561" s="341"/>
      <c r="AP561" s="341"/>
      <c r="AQ561" s="341"/>
      <c r="AR561" s="341"/>
      <c r="AS561" s="341"/>
      <c r="AT561" s="341"/>
      <c r="AU561" s="341"/>
      <c r="AV561" s="341"/>
      <c r="AW561" s="341"/>
      <c r="AX561" s="341"/>
      <c r="AY561" s="341"/>
      <c r="AZ561" s="341"/>
      <c r="BA561" s="341"/>
      <c r="BB561" s="341"/>
      <c r="BC561" s="341"/>
      <c r="BD561" s="341"/>
      <c r="BE561" s="341"/>
      <c r="BF561" s="341"/>
      <c r="BG561" s="341"/>
      <c r="BH561" s="341"/>
      <c r="BI561" s="341"/>
      <c r="BJ561" s="341"/>
      <c r="BK561" s="341"/>
      <c r="BL561" s="341"/>
      <c r="BM561" s="341"/>
      <c r="BN561" s="341"/>
      <c r="BO561" s="341"/>
      <c r="BP561" s="341"/>
      <c r="BQ561" s="341"/>
      <c r="BR561" s="341"/>
      <c r="BS561" s="341"/>
      <c r="BT561" s="341"/>
      <c r="BU561" s="341"/>
      <c r="BV561" s="341"/>
      <c r="BW561" s="341"/>
      <c r="BX561" s="341"/>
      <c r="BY561" s="341"/>
      <c r="BZ561" s="341"/>
      <c r="CA561" s="341"/>
      <c r="CB561" s="341"/>
      <c r="CC561" s="341"/>
      <c r="CD561" s="341"/>
      <c r="CE561" s="341"/>
      <c r="CF561" s="341"/>
      <c r="CG561" s="341"/>
      <c r="CH561" s="341"/>
      <c r="CI561" s="341"/>
      <c r="CJ561" s="341"/>
      <c r="CK561" s="341"/>
      <c r="CL561" s="341"/>
      <c r="CM561" s="341"/>
      <c r="CN561" s="341"/>
      <c r="CO561" s="341"/>
      <c r="CP561" s="341"/>
      <c r="CQ561" s="341"/>
      <c r="CR561" s="341"/>
      <c r="CS561" s="341"/>
      <c r="CT561" s="341"/>
      <c r="CU561" s="341"/>
      <c r="CV561" s="341"/>
      <c r="CW561" s="341"/>
      <c r="CX561" s="341"/>
      <c r="CY561" s="341"/>
      <c r="CZ561" s="341"/>
      <c r="DA561" s="341"/>
      <c r="DB561" s="341"/>
      <c r="DC561" s="341"/>
      <c r="DD561" s="341"/>
      <c r="DE561" s="341"/>
      <c r="DF561" s="341"/>
      <c r="DG561" s="341"/>
      <c r="DH561" s="341"/>
      <c r="DI561" s="341"/>
      <c r="DJ561" s="341"/>
      <c r="DK561" s="341"/>
      <c r="DL561" s="341"/>
      <c r="DM561" s="341"/>
      <c r="DN561" s="341"/>
      <c r="DO561" s="341"/>
      <c r="DP561" s="341"/>
      <c r="DQ561" s="341"/>
      <c r="DR561" s="341"/>
      <c r="DS561" s="341"/>
      <c r="DT561" s="341"/>
      <c r="DU561" s="341"/>
      <c r="DV561" s="341"/>
      <c r="DW561" s="341"/>
      <c r="DX561" s="341"/>
      <c r="DY561" s="341"/>
      <c r="DZ561" s="341"/>
      <c r="EA561" s="341"/>
      <c r="EB561" s="341"/>
      <c r="EC561" s="341"/>
      <c r="ED561" s="341"/>
      <c r="EE561" s="341"/>
      <c r="EF561" s="341"/>
      <c r="EG561" s="341"/>
      <c r="EH561" s="341"/>
      <c r="EI561" s="341"/>
      <c r="EJ561" s="341"/>
      <c r="EK561" s="341"/>
      <c r="EL561" s="341"/>
      <c r="EM561" s="341"/>
      <c r="EN561" s="341"/>
      <c r="EO561" s="341"/>
      <c r="EP561" s="341"/>
      <c r="EQ561" s="341"/>
      <c r="ER561" s="341"/>
      <c r="ES561" s="341"/>
      <c r="ET561" s="341"/>
      <c r="EU561" s="341"/>
      <c r="EV561" s="341"/>
      <c r="EW561" s="341"/>
    </row>
    <row r="562" spans="1:153" s="366" customFormat="1" ht="12.75">
      <c r="A562" s="336"/>
      <c r="B562" s="337"/>
      <c r="C562" s="425"/>
      <c r="D562" s="338"/>
      <c r="E562" s="339"/>
      <c r="F562" s="347"/>
      <c r="G562" s="347"/>
      <c r="H562" s="347"/>
      <c r="I562" s="347"/>
      <c r="J562" s="347"/>
      <c r="K562" s="347"/>
      <c r="L562" s="347"/>
      <c r="M562" s="347"/>
      <c r="N562" s="347"/>
      <c r="O562" s="347"/>
      <c r="P562" s="347"/>
      <c r="Q562" s="347"/>
      <c r="R562" s="347"/>
      <c r="S562" s="347"/>
      <c r="T562" s="347"/>
      <c r="U562" s="347"/>
      <c r="V562" s="347"/>
      <c r="W562" s="347"/>
      <c r="X562" s="347"/>
      <c r="Y562" s="347"/>
      <c r="Z562" s="347"/>
      <c r="AA562" s="347"/>
      <c r="AB562" s="347"/>
      <c r="AC562" s="341"/>
      <c r="AD562" s="341"/>
      <c r="AE562" s="341"/>
      <c r="AF562" s="341"/>
      <c r="AG562" s="341"/>
      <c r="AH562" s="341"/>
      <c r="AI562" s="341"/>
      <c r="AJ562" s="341"/>
      <c r="AK562" s="341"/>
      <c r="AL562" s="341"/>
      <c r="AM562" s="341"/>
      <c r="AN562" s="341"/>
      <c r="AO562" s="341"/>
      <c r="AP562" s="341"/>
      <c r="AQ562" s="341"/>
      <c r="AR562" s="341"/>
      <c r="AS562" s="341"/>
      <c r="AT562" s="341"/>
      <c r="AU562" s="341"/>
      <c r="AV562" s="341"/>
      <c r="AW562" s="341"/>
      <c r="AX562" s="341"/>
      <c r="AY562" s="341"/>
      <c r="AZ562" s="341"/>
      <c r="BA562" s="341"/>
      <c r="BB562" s="341"/>
      <c r="BC562" s="341"/>
      <c r="BD562" s="341"/>
      <c r="BE562" s="341"/>
      <c r="BF562" s="341"/>
      <c r="BG562" s="341"/>
      <c r="BH562" s="341"/>
      <c r="BI562" s="341"/>
      <c r="BJ562" s="341"/>
      <c r="BK562" s="341"/>
      <c r="BL562" s="341"/>
      <c r="BM562" s="341"/>
      <c r="BN562" s="341"/>
      <c r="BO562" s="341"/>
      <c r="BP562" s="341"/>
      <c r="BQ562" s="341"/>
      <c r="BR562" s="341"/>
      <c r="BS562" s="341"/>
      <c r="BT562" s="341"/>
      <c r="BU562" s="341"/>
      <c r="BV562" s="341"/>
      <c r="BW562" s="341"/>
      <c r="BX562" s="341"/>
      <c r="BY562" s="341"/>
      <c r="BZ562" s="341"/>
      <c r="CA562" s="341"/>
      <c r="CB562" s="341"/>
      <c r="CC562" s="341"/>
      <c r="CD562" s="341"/>
      <c r="CE562" s="341"/>
      <c r="CF562" s="341"/>
      <c r="CG562" s="341"/>
      <c r="CH562" s="341"/>
      <c r="CI562" s="341"/>
      <c r="CJ562" s="341"/>
      <c r="CK562" s="341"/>
      <c r="CL562" s="341"/>
      <c r="CM562" s="341"/>
      <c r="CN562" s="341"/>
      <c r="CO562" s="341"/>
      <c r="CP562" s="341"/>
      <c r="CQ562" s="341"/>
      <c r="CR562" s="341"/>
      <c r="CS562" s="341"/>
      <c r="CT562" s="341"/>
      <c r="CU562" s="341"/>
      <c r="CV562" s="341"/>
      <c r="CW562" s="341"/>
      <c r="CX562" s="341"/>
      <c r="CY562" s="341"/>
      <c r="CZ562" s="341"/>
      <c r="DA562" s="341"/>
      <c r="DB562" s="341"/>
      <c r="DC562" s="341"/>
      <c r="DD562" s="341"/>
      <c r="DE562" s="341"/>
      <c r="DF562" s="341"/>
      <c r="DG562" s="341"/>
      <c r="DH562" s="341"/>
      <c r="DI562" s="341"/>
      <c r="DJ562" s="341"/>
      <c r="DK562" s="341"/>
      <c r="DL562" s="341"/>
      <c r="DM562" s="341"/>
      <c r="DN562" s="341"/>
      <c r="DO562" s="341"/>
      <c r="DP562" s="341"/>
      <c r="DQ562" s="341"/>
      <c r="DR562" s="341"/>
      <c r="DS562" s="341"/>
      <c r="DT562" s="341"/>
      <c r="DU562" s="341"/>
      <c r="DV562" s="341"/>
      <c r="DW562" s="341"/>
      <c r="DX562" s="341"/>
      <c r="DY562" s="341"/>
      <c r="DZ562" s="341"/>
      <c r="EA562" s="341"/>
      <c r="EB562" s="341"/>
      <c r="EC562" s="341"/>
      <c r="ED562" s="341"/>
      <c r="EE562" s="341"/>
      <c r="EF562" s="341"/>
      <c r="EG562" s="341"/>
      <c r="EH562" s="341"/>
      <c r="EI562" s="341"/>
      <c r="EJ562" s="341"/>
      <c r="EK562" s="341"/>
      <c r="EL562" s="341"/>
      <c r="EM562" s="341"/>
      <c r="EN562" s="341"/>
      <c r="EO562" s="341"/>
      <c r="EP562" s="341"/>
      <c r="EQ562" s="341"/>
      <c r="ER562" s="341"/>
      <c r="ES562" s="341"/>
      <c r="ET562" s="341"/>
      <c r="EU562" s="341"/>
      <c r="EV562" s="341"/>
      <c r="EW562" s="341"/>
    </row>
    <row r="563" spans="1:153" s="366" customFormat="1" ht="12.75">
      <c r="A563" s="336"/>
      <c r="B563" s="337"/>
      <c r="C563" s="425"/>
      <c r="D563" s="338"/>
      <c r="E563" s="339"/>
      <c r="F563" s="347"/>
      <c r="G563" s="347"/>
      <c r="H563" s="347"/>
      <c r="I563" s="347"/>
      <c r="J563" s="347"/>
      <c r="K563" s="347"/>
      <c r="L563" s="347"/>
      <c r="M563" s="347"/>
      <c r="N563" s="347"/>
      <c r="O563" s="347"/>
      <c r="P563" s="347"/>
      <c r="Q563" s="347"/>
      <c r="R563" s="347"/>
      <c r="S563" s="347"/>
      <c r="T563" s="347"/>
      <c r="U563" s="347"/>
      <c r="V563" s="347"/>
      <c r="W563" s="347"/>
      <c r="X563" s="347"/>
      <c r="Y563" s="347"/>
      <c r="Z563" s="347"/>
      <c r="AA563" s="347"/>
      <c r="AB563" s="347"/>
      <c r="AC563" s="341"/>
      <c r="AD563" s="341"/>
      <c r="AE563" s="341"/>
      <c r="AF563" s="341"/>
      <c r="AG563" s="341"/>
      <c r="AH563" s="341"/>
      <c r="AI563" s="341"/>
      <c r="AJ563" s="341"/>
      <c r="AK563" s="341"/>
      <c r="AL563" s="341"/>
      <c r="AM563" s="341"/>
      <c r="AN563" s="341"/>
      <c r="AO563" s="341"/>
      <c r="AP563" s="341"/>
      <c r="AQ563" s="341"/>
      <c r="AR563" s="341"/>
      <c r="AS563" s="341"/>
      <c r="AT563" s="341"/>
      <c r="AU563" s="341"/>
      <c r="AV563" s="341"/>
      <c r="AW563" s="341"/>
      <c r="AX563" s="341"/>
      <c r="AY563" s="341"/>
      <c r="AZ563" s="341"/>
      <c r="BA563" s="341"/>
      <c r="BB563" s="341"/>
      <c r="BC563" s="341"/>
      <c r="BD563" s="341"/>
      <c r="BE563" s="341"/>
      <c r="BF563" s="341"/>
      <c r="BG563" s="341"/>
      <c r="BH563" s="341"/>
      <c r="BI563" s="341"/>
      <c r="BJ563" s="341"/>
      <c r="BK563" s="341"/>
      <c r="BL563" s="341"/>
      <c r="BM563" s="341"/>
      <c r="BN563" s="341"/>
      <c r="BO563" s="341"/>
      <c r="BP563" s="341"/>
      <c r="BQ563" s="341"/>
      <c r="BR563" s="341"/>
      <c r="BS563" s="341"/>
      <c r="BT563" s="341"/>
      <c r="BU563" s="341"/>
      <c r="BV563" s="341"/>
      <c r="BW563" s="341"/>
      <c r="BX563" s="341"/>
      <c r="BY563" s="341"/>
      <c r="BZ563" s="341"/>
      <c r="CA563" s="341"/>
      <c r="CB563" s="341"/>
      <c r="CC563" s="341"/>
      <c r="CD563" s="341"/>
      <c r="CE563" s="341"/>
      <c r="CF563" s="341"/>
      <c r="CG563" s="341"/>
      <c r="CH563" s="341"/>
      <c r="CI563" s="341"/>
      <c r="CJ563" s="341"/>
      <c r="CK563" s="341"/>
      <c r="CL563" s="341"/>
      <c r="CM563" s="341"/>
      <c r="CN563" s="341"/>
      <c r="CO563" s="341"/>
      <c r="CP563" s="341"/>
      <c r="CQ563" s="341"/>
      <c r="CR563" s="341"/>
      <c r="CS563" s="341"/>
      <c r="CT563" s="341"/>
      <c r="CU563" s="341"/>
      <c r="CV563" s="341"/>
      <c r="CW563" s="341"/>
      <c r="CX563" s="341"/>
      <c r="CY563" s="341"/>
      <c r="CZ563" s="341"/>
      <c r="DA563" s="341"/>
      <c r="DB563" s="341"/>
      <c r="DC563" s="341"/>
      <c r="DD563" s="341"/>
      <c r="DE563" s="341"/>
      <c r="DF563" s="341"/>
      <c r="DG563" s="341"/>
      <c r="DH563" s="341"/>
      <c r="DI563" s="341"/>
      <c r="DJ563" s="341"/>
      <c r="DK563" s="341"/>
      <c r="DL563" s="341"/>
      <c r="DM563" s="341"/>
      <c r="DN563" s="341"/>
      <c r="DO563" s="341"/>
      <c r="DP563" s="341"/>
      <c r="DQ563" s="341"/>
      <c r="DR563" s="341"/>
      <c r="DS563" s="341"/>
      <c r="DT563" s="341"/>
      <c r="DU563" s="341"/>
      <c r="DV563" s="341"/>
      <c r="DW563" s="341"/>
      <c r="DX563" s="341"/>
      <c r="DY563" s="341"/>
      <c r="DZ563" s="341"/>
      <c r="EA563" s="341"/>
      <c r="EB563" s="341"/>
      <c r="EC563" s="341"/>
      <c r="ED563" s="341"/>
      <c r="EE563" s="341"/>
      <c r="EF563" s="341"/>
      <c r="EG563" s="341"/>
      <c r="EH563" s="341"/>
      <c r="EI563" s="341"/>
      <c r="EJ563" s="341"/>
      <c r="EK563" s="341"/>
      <c r="EL563" s="341"/>
      <c r="EM563" s="341"/>
      <c r="EN563" s="341"/>
      <c r="EO563" s="341"/>
      <c r="EP563" s="341"/>
      <c r="EQ563" s="341"/>
      <c r="ER563" s="341"/>
      <c r="ES563" s="341"/>
      <c r="ET563" s="341"/>
      <c r="EU563" s="341"/>
      <c r="EV563" s="341"/>
      <c r="EW563" s="341"/>
    </row>
    <row r="564" spans="1:153" s="366" customFormat="1" ht="12.75">
      <c r="A564" s="336"/>
      <c r="B564" s="337"/>
      <c r="C564" s="425"/>
      <c r="D564" s="338"/>
      <c r="E564" s="339"/>
      <c r="F564" s="347"/>
      <c r="G564" s="347"/>
      <c r="H564" s="347"/>
      <c r="I564" s="347"/>
      <c r="J564" s="347"/>
      <c r="K564" s="347"/>
      <c r="L564" s="347"/>
      <c r="M564" s="347"/>
      <c r="N564" s="347"/>
      <c r="O564" s="347"/>
      <c r="P564" s="347"/>
      <c r="Q564" s="347"/>
      <c r="R564" s="347"/>
      <c r="S564" s="347"/>
      <c r="T564" s="347"/>
      <c r="U564" s="347"/>
      <c r="V564" s="347"/>
      <c r="W564" s="347"/>
      <c r="X564" s="347"/>
      <c r="Y564" s="347"/>
      <c r="Z564" s="347"/>
      <c r="AA564" s="347"/>
      <c r="AB564" s="347"/>
      <c r="AC564" s="341"/>
      <c r="AD564" s="341"/>
      <c r="AE564" s="341"/>
      <c r="AF564" s="341"/>
      <c r="AG564" s="341"/>
      <c r="AH564" s="341"/>
      <c r="AI564" s="341"/>
      <c r="AJ564" s="341"/>
      <c r="AK564" s="341"/>
      <c r="AL564" s="341"/>
      <c r="AM564" s="341"/>
      <c r="AN564" s="341"/>
      <c r="AO564" s="341"/>
      <c r="AP564" s="341"/>
      <c r="AQ564" s="341"/>
      <c r="AR564" s="341"/>
      <c r="AS564" s="341"/>
      <c r="AT564" s="341"/>
      <c r="AU564" s="341"/>
      <c r="AV564" s="341"/>
      <c r="AW564" s="341"/>
      <c r="AX564" s="341"/>
      <c r="AY564" s="341"/>
      <c r="AZ564" s="341"/>
      <c r="BA564" s="341"/>
      <c r="BB564" s="341"/>
      <c r="BC564" s="341"/>
      <c r="BD564" s="341"/>
      <c r="BE564" s="341"/>
      <c r="BF564" s="341"/>
      <c r="BG564" s="341"/>
      <c r="BH564" s="341"/>
      <c r="BI564" s="341"/>
      <c r="BJ564" s="341"/>
      <c r="BK564" s="341"/>
      <c r="BL564" s="341"/>
      <c r="BM564" s="341"/>
      <c r="BN564" s="341"/>
      <c r="BO564" s="341"/>
      <c r="BP564" s="341"/>
      <c r="BQ564" s="341"/>
      <c r="BR564" s="341"/>
      <c r="BS564" s="341"/>
      <c r="BT564" s="341"/>
      <c r="BU564" s="341"/>
      <c r="BV564" s="341"/>
      <c r="BW564" s="341"/>
      <c r="BX564" s="341"/>
      <c r="BY564" s="341"/>
      <c r="BZ564" s="341"/>
      <c r="CA564" s="341"/>
      <c r="CB564" s="341"/>
      <c r="CC564" s="341"/>
      <c r="CD564" s="341"/>
      <c r="CE564" s="341"/>
      <c r="CF564" s="341"/>
      <c r="CG564" s="341"/>
      <c r="CH564" s="341"/>
      <c r="CI564" s="341"/>
      <c r="CJ564" s="341"/>
      <c r="CK564" s="341"/>
      <c r="CL564" s="341"/>
      <c r="CM564" s="341"/>
      <c r="CN564" s="341"/>
      <c r="CO564" s="341"/>
      <c r="CP564" s="341"/>
      <c r="CQ564" s="341"/>
      <c r="CR564" s="341"/>
      <c r="CS564" s="341"/>
      <c r="CT564" s="341"/>
      <c r="CU564" s="341"/>
      <c r="CV564" s="341"/>
      <c r="CW564" s="341"/>
      <c r="CX564" s="341"/>
      <c r="CY564" s="341"/>
      <c r="CZ564" s="341"/>
      <c r="DA564" s="341"/>
      <c r="DB564" s="341"/>
      <c r="DC564" s="341"/>
      <c r="DD564" s="341"/>
      <c r="DE564" s="341"/>
      <c r="DF564" s="341"/>
      <c r="DG564" s="341"/>
      <c r="DH564" s="341"/>
      <c r="DI564" s="341"/>
      <c r="DJ564" s="341"/>
      <c r="DK564" s="341"/>
      <c r="DL564" s="341"/>
      <c r="DM564" s="341"/>
      <c r="DN564" s="341"/>
      <c r="DO564" s="341"/>
      <c r="DP564" s="341"/>
      <c r="DQ564" s="341"/>
      <c r="DR564" s="341"/>
      <c r="DS564" s="341"/>
      <c r="DT564" s="341"/>
      <c r="DU564" s="341"/>
      <c r="DV564" s="341"/>
      <c r="DW564" s="341"/>
      <c r="DX564" s="341"/>
      <c r="DY564" s="341"/>
      <c r="DZ564" s="341"/>
      <c r="EA564" s="341"/>
      <c r="EB564" s="341"/>
      <c r="EC564" s="341"/>
      <c r="ED564" s="341"/>
      <c r="EE564" s="341"/>
      <c r="EF564" s="341"/>
      <c r="EG564" s="341"/>
      <c r="EH564" s="341"/>
      <c r="EI564" s="341"/>
      <c r="EJ564" s="341"/>
      <c r="EK564" s="341"/>
      <c r="EL564" s="341"/>
      <c r="EM564" s="341"/>
      <c r="EN564" s="341"/>
      <c r="EO564" s="341"/>
      <c r="EP564" s="341"/>
      <c r="EQ564" s="341"/>
      <c r="ER564" s="341"/>
      <c r="ES564" s="341"/>
      <c r="ET564" s="341"/>
      <c r="EU564" s="341"/>
      <c r="EV564" s="341"/>
      <c r="EW564" s="341"/>
    </row>
    <row r="565" spans="1:153" s="366" customFormat="1" ht="12.75">
      <c r="A565" s="336"/>
      <c r="B565" s="337"/>
      <c r="C565" s="425"/>
      <c r="D565" s="338"/>
      <c r="E565" s="339"/>
      <c r="F565" s="347"/>
      <c r="G565" s="347"/>
      <c r="H565" s="347"/>
      <c r="I565" s="347"/>
      <c r="J565" s="347"/>
      <c r="K565" s="347"/>
      <c r="L565" s="347"/>
      <c r="M565" s="347"/>
      <c r="N565" s="347"/>
      <c r="O565" s="347"/>
      <c r="P565" s="347"/>
      <c r="Q565" s="347"/>
      <c r="R565" s="347"/>
      <c r="S565" s="347"/>
      <c r="T565" s="347"/>
      <c r="U565" s="347"/>
      <c r="V565" s="347"/>
      <c r="W565" s="347"/>
      <c r="X565" s="347"/>
      <c r="Y565" s="347"/>
      <c r="Z565" s="347"/>
      <c r="AA565" s="347"/>
      <c r="AB565" s="347"/>
      <c r="AC565" s="341"/>
      <c r="AD565" s="341"/>
      <c r="AE565" s="341"/>
      <c r="AF565" s="341"/>
      <c r="AG565" s="341"/>
      <c r="AH565" s="341"/>
      <c r="AI565" s="341"/>
      <c r="AJ565" s="341"/>
      <c r="AK565" s="341"/>
      <c r="AL565" s="341"/>
      <c r="AM565" s="341"/>
      <c r="AN565" s="341"/>
      <c r="AO565" s="341"/>
      <c r="AP565" s="341"/>
      <c r="AQ565" s="341"/>
      <c r="AR565" s="341"/>
      <c r="AS565" s="341"/>
      <c r="AT565" s="341"/>
      <c r="AU565" s="341"/>
      <c r="AV565" s="341"/>
      <c r="AW565" s="341"/>
      <c r="AX565" s="341"/>
      <c r="AY565" s="341"/>
      <c r="AZ565" s="341"/>
      <c r="BA565" s="341"/>
      <c r="BB565" s="341"/>
      <c r="BC565" s="341"/>
      <c r="BD565" s="341"/>
      <c r="BE565" s="341"/>
      <c r="BF565" s="341"/>
      <c r="BG565" s="341"/>
      <c r="BH565" s="341"/>
      <c r="BI565" s="341"/>
      <c r="BJ565" s="341"/>
      <c r="BK565" s="341"/>
      <c r="BL565" s="341"/>
      <c r="BM565" s="341"/>
      <c r="BN565" s="341"/>
      <c r="BO565" s="341"/>
      <c r="BP565" s="341"/>
      <c r="BQ565" s="341"/>
      <c r="BR565" s="341"/>
      <c r="BS565" s="341"/>
      <c r="BT565" s="341"/>
      <c r="BU565" s="341"/>
      <c r="BV565" s="341"/>
      <c r="BW565" s="341"/>
      <c r="BX565" s="341"/>
      <c r="BY565" s="341"/>
      <c r="BZ565" s="341"/>
      <c r="CA565" s="341"/>
      <c r="CB565" s="341"/>
      <c r="CC565" s="341"/>
      <c r="CD565" s="341"/>
      <c r="CE565" s="341"/>
      <c r="CF565" s="341"/>
      <c r="CG565" s="341"/>
      <c r="CH565" s="341"/>
      <c r="CI565" s="341"/>
      <c r="CJ565" s="341"/>
      <c r="CK565" s="341"/>
      <c r="CL565" s="341"/>
      <c r="CM565" s="341"/>
      <c r="CN565" s="341"/>
      <c r="CO565" s="341"/>
      <c r="CP565" s="341"/>
      <c r="CQ565" s="341"/>
      <c r="CR565" s="341"/>
      <c r="CS565" s="341"/>
      <c r="CT565" s="341"/>
      <c r="CU565" s="341"/>
      <c r="CV565" s="341"/>
      <c r="CW565" s="341"/>
      <c r="CX565" s="341"/>
      <c r="CY565" s="341"/>
      <c r="CZ565" s="341"/>
      <c r="DA565" s="341"/>
      <c r="DB565" s="341"/>
      <c r="DC565" s="341"/>
      <c r="DD565" s="341"/>
      <c r="DE565" s="341"/>
      <c r="DF565" s="341"/>
      <c r="DG565" s="341"/>
      <c r="DH565" s="341"/>
      <c r="DI565" s="341"/>
      <c r="DJ565" s="341"/>
      <c r="DK565" s="341"/>
      <c r="DL565" s="341"/>
      <c r="DM565" s="341"/>
      <c r="DN565" s="341"/>
      <c r="DO565" s="341"/>
      <c r="DP565" s="341"/>
      <c r="DQ565" s="341"/>
      <c r="DR565" s="341"/>
      <c r="DS565" s="341"/>
      <c r="DT565" s="341"/>
      <c r="DU565" s="341"/>
      <c r="DV565" s="341"/>
      <c r="DW565" s="341"/>
      <c r="DX565" s="341"/>
      <c r="DY565" s="341"/>
      <c r="DZ565" s="341"/>
      <c r="EA565" s="341"/>
      <c r="EB565" s="341"/>
      <c r="EC565" s="341"/>
      <c r="ED565" s="341"/>
      <c r="EE565" s="341"/>
      <c r="EF565" s="341"/>
      <c r="EG565" s="341"/>
      <c r="EH565" s="341"/>
      <c r="EI565" s="341"/>
      <c r="EJ565" s="341"/>
      <c r="EK565" s="341"/>
      <c r="EL565" s="341"/>
      <c r="EM565" s="341"/>
      <c r="EN565" s="341"/>
      <c r="EO565" s="341"/>
      <c r="EP565" s="341"/>
      <c r="EQ565" s="341"/>
      <c r="ER565" s="341"/>
      <c r="ES565" s="341"/>
      <c r="ET565" s="341"/>
      <c r="EU565" s="341"/>
      <c r="EV565" s="341"/>
      <c r="EW565" s="341"/>
    </row>
    <row r="566" spans="1:153" s="366" customFormat="1" ht="12.75">
      <c r="A566" s="336"/>
      <c r="B566" s="337"/>
      <c r="C566" s="425"/>
      <c r="D566" s="338"/>
      <c r="E566" s="339"/>
      <c r="F566" s="347"/>
      <c r="G566" s="347"/>
      <c r="H566" s="347"/>
      <c r="I566" s="347"/>
      <c r="J566" s="347"/>
      <c r="K566" s="347"/>
      <c r="L566" s="347"/>
      <c r="M566" s="347"/>
      <c r="N566" s="347"/>
      <c r="O566" s="347"/>
      <c r="P566" s="347"/>
      <c r="Q566" s="347"/>
      <c r="R566" s="347"/>
      <c r="S566" s="347"/>
      <c r="T566" s="347"/>
      <c r="U566" s="347"/>
      <c r="V566" s="347"/>
      <c r="W566" s="347"/>
      <c r="X566" s="347"/>
      <c r="Y566" s="347"/>
      <c r="Z566" s="347"/>
      <c r="AA566" s="347"/>
      <c r="AB566" s="347"/>
      <c r="AC566" s="341"/>
      <c r="AD566" s="341"/>
      <c r="AE566" s="341"/>
      <c r="AF566" s="341"/>
      <c r="AG566" s="341"/>
      <c r="AH566" s="341"/>
      <c r="AI566" s="341"/>
      <c r="AJ566" s="341"/>
      <c r="AK566" s="341"/>
      <c r="AL566" s="341"/>
      <c r="AM566" s="341"/>
      <c r="AN566" s="341"/>
      <c r="AO566" s="341"/>
      <c r="AP566" s="341"/>
      <c r="AQ566" s="341"/>
      <c r="AR566" s="341"/>
      <c r="AS566" s="341"/>
      <c r="AT566" s="341"/>
      <c r="AU566" s="341"/>
      <c r="AV566" s="341"/>
      <c r="AW566" s="341"/>
      <c r="AX566" s="341"/>
      <c r="AY566" s="341"/>
      <c r="AZ566" s="341"/>
      <c r="BA566" s="341"/>
      <c r="BB566" s="341"/>
      <c r="BC566" s="341"/>
      <c r="BD566" s="341"/>
      <c r="BE566" s="341"/>
      <c r="BF566" s="341"/>
      <c r="BG566" s="341"/>
      <c r="BH566" s="341"/>
      <c r="BI566" s="341"/>
      <c r="BJ566" s="341"/>
      <c r="BK566" s="341"/>
      <c r="BL566" s="341"/>
      <c r="BM566" s="341"/>
      <c r="BN566" s="341"/>
      <c r="BO566" s="341"/>
      <c r="BP566" s="341"/>
      <c r="BQ566" s="341"/>
      <c r="BR566" s="341"/>
      <c r="BS566" s="341"/>
      <c r="BT566" s="341"/>
      <c r="BU566" s="341"/>
      <c r="BV566" s="341"/>
      <c r="BW566" s="341"/>
      <c r="BX566" s="341"/>
      <c r="BY566" s="341"/>
      <c r="BZ566" s="341"/>
      <c r="CA566" s="341"/>
      <c r="CB566" s="341"/>
      <c r="CC566" s="341"/>
      <c r="CD566" s="341"/>
      <c r="CE566" s="341"/>
      <c r="CF566" s="341"/>
      <c r="CG566" s="341"/>
      <c r="CH566" s="341"/>
      <c r="CI566" s="341"/>
      <c r="CJ566" s="341"/>
      <c r="CK566" s="341"/>
      <c r="CL566" s="341"/>
      <c r="CM566" s="341"/>
      <c r="CN566" s="341"/>
      <c r="CO566" s="341"/>
      <c r="CP566" s="341"/>
      <c r="CQ566" s="341"/>
      <c r="CR566" s="341"/>
      <c r="CS566" s="341"/>
      <c r="CT566" s="341"/>
      <c r="CU566" s="341"/>
      <c r="CV566" s="341"/>
      <c r="CW566" s="341"/>
      <c r="CX566" s="341"/>
      <c r="CY566" s="341"/>
      <c r="CZ566" s="341"/>
      <c r="DA566" s="341"/>
      <c r="DB566" s="341"/>
      <c r="DC566" s="341"/>
      <c r="DD566" s="341"/>
      <c r="DE566" s="341"/>
      <c r="DF566" s="341"/>
      <c r="DG566" s="341"/>
      <c r="DH566" s="341"/>
      <c r="DI566" s="341"/>
      <c r="DJ566" s="341"/>
      <c r="DK566" s="341"/>
      <c r="DL566" s="341"/>
      <c r="DM566" s="341"/>
      <c r="DN566" s="341"/>
      <c r="DO566" s="341"/>
      <c r="DP566" s="341"/>
      <c r="DQ566" s="341"/>
      <c r="DR566" s="341"/>
      <c r="DS566" s="341"/>
      <c r="DT566" s="341"/>
      <c r="DU566" s="341"/>
      <c r="DV566" s="341"/>
      <c r="DW566" s="341"/>
      <c r="DX566" s="341"/>
      <c r="DY566" s="341"/>
      <c r="DZ566" s="341"/>
      <c r="EA566" s="341"/>
      <c r="EB566" s="341"/>
      <c r="EC566" s="341"/>
      <c r="ED566" s="341"/>
      <c r="EE566" s="341"/>
      <c r="EF566" s="341"/>
      <c r="EG566" s="341"/>
      <c r="EH566" s="341"/>
      <c r="EI566" s="341"/>
      <c r="EJ566" s="341"/>
      <c r="EK566" s="341"/>
      <c r="EL566" s="341"/>
      <c r="EM566" s="341"/>
      <c r="EN566" s="341"/>
      <c r="EO566" s="341"/>
      <c r="EP566" s="341"/>
      <c r="EQ566" s="341"/>
      <c r="ER566" s="341"/>
      <c r="ES566" s="341"/>
      <c r="ET566" s="341"/>
      <c r="EU566" s="341"/>
      <c r="EV566" s="341"/>
      <c r="EW566" s="341"/>
    </row>
    <row r="567" spans="1:153" s="366" customFormat="1" ht="12.75">
      <c r="A567" s="336"/>
      <c r="B567" s="337"/>
      <c r="C567" s="425"/>
      <c r="D567" s="338"/>
      <c r="E567" s="339"/>
      <c r="F567" s="347"/>
      <c r="G567" s="347"/>
      <c r="H567" s="347"/>
      <c r="I567" s="347"/>
      <c r="J567" s="347"/>
      <c r="K567" s="347"/>
      <c r="L567" s="347"/>
      <c r="M567" s="347"/>
      <c r="N567" s="347"/>
      <c r="O567" s="347"/>
      <c r="P567" s="347"/>
      <c r="Q567" s="347"/>
      <c r="R567" s="347"/>
      <c r="S567" s="347"/>
      <c r="T567" s="347"/>
      <c r="U567" s="347"/>
      <c r="V567" s="347"/>
      <c r="W567" s="347"/>
      <c r="X567" s="347"/>
      <c r="Y567" s="347"/>
      <c r="Z567" s="347"/>
      <c r="AA567" s="347"/>
      <c r="AB567" s="347"/>
      <c r="AC567" s="341"/>
      <c r="AD567" s="341"/>
      <c r="AE567" s="341"/>
      <c r="AF567" s="341"/>
      <c r="AG567" s="341"/>
      <c r="AH567" s="341"/>
      <c r="AI567" s="341"/>
      <c r="AJ567" s="341"/>
      <c r="AK567" s="341"/>
      <c r="AL567" s="341"/>
      <c r="AM567" s="341"/>
      <c r="AN567" s="341"/>
      <c r="AO567" s="341"/>
      <c r="AP567" s="341"/>
      <c r="AQ567" s="341"/>
      <c r="AR567" s="341"/>
      <c r="AS567" s="341"/>
      <c r="AT567" s="341"/>
      <c r="AU567" s="341"/>
      <c r="AV567" s="341"/>
      <c r="AW567" s="341"/>
      <c r="AX567" s="341"/>
      <c r="AY567" s="341"/>
      <c r="AZ567" s="341"/>
      <c r="BA567" s="341"/>
      <c r="BB567" s="341"/>
      <c r="BC567" s="341"/>
      <c r="BD567" s="341"/>
      <c r="BE567" s="341"/>
      <c r="BF567" s="341"/>
      <c r="BG567" s="341"/>
      <c r="BH567" s="341"/>
      <c r="BI567" s="341"/>
      <c r="BJ567" s="341"/>
      <c r="BK567" s="341"/>
      <c r="BL567" s="341"/>
      <c r="BM567" s="341"/>
      <c r="BN567" s="341"/>
      <c r="BO567" s="341"/>
      <c r="BP567" s="341"/>
      <c r="BQ567" s="341"/>
      <c r="BR567" s="341"/>
      <c r="BS567" s="341"/>
      <c r="BT567" s="341"/>
      <c r="BU567" s="341"/>
      <c r="BV567" s="341"/>
      <c r="BW567" s="341"/>
      <c r="BX567" s="341"/>
      <c r="BY567" s="341"/>
      <c r="BZ567" s="341"/>
      <c r="CA567" s="341"/>
      <c r="CB567" s="341"/>
      <c r="CC567" s="341"/>
      <c r="CD567" s="341"/>
      <c r="CE567" s="341"/>
      <c r="CF567" s="341"/>
      <c r="CG567" s="341"/>
      <c r="CH567" s="341"/>
      <c r="CI567" s="341"/>
      <c r="CJ567" s="341"/>
      <c r="CK567" s="341"/>
      <c r="CL567" s="341"/>
      <c r="CM567" s="341"/>
      <c r="CN567" s="341"/>
      <c r="CO567" s="341"/>
      <c r="CP567" s="341"/>
      <c r="CQ567" s="341"/>
      <c r="CR567" s="341"/>
      <c r="CS567" s="341"/>
      <c r="CT567" s="341"/>
      <c r="CU567" s="341"/>
      <c r="CV567" s="341"/>
      <c r="CW567" s="341"/>
      <c r="CX567" s="341"/>
      <c r="CY567" s="341"/>
      <c r="CZ567" s="341"/>
      <c r="DA567" s="341"/>
      <c r="DB567" s="341"/>
      <c r="DC567" s="341"/>
      <c r="DD567" s="341"/>
      <c r="DE567" s="341"/>
      <c r="DF567" s="341"/>
      <c r="DG567" s="341"/>
      <c r="DH567" s="341"/>
      <c r="DI567" s="341"/>
      <c r="DJ567" s="341"/>
      <c r="DK567" s="341"/>
      <c r="DL567" s="341"/>
      <c r="DM567" s="341"/>
      <c r="DN567" s="341"/>
      <c r="DO567" s="341"/>
      <c r="DP567" s="341"/>
      <c r="DQ567" s="341"/>
      <c r="DR567" s="341"/>
      <c r="DS567" s="341"/>
      <c r="DT567" s="341"/>
      <c r="DU567" s="341"/>
      <c r="DV567" s="341"/>
      <c r="DW567" s="341"/>
      <c r="DX567" s="341"/>
      <c r="DY567" s="341"/>
      <c r="DZ567" s="341"/>
      <c r="EA567" s="341"/>
      <c r="EB567" s="341"/>
      <c r="EC567" s="341"/>
      <c r="ED567" s="341"/>
      <c r="EE567" s="341"/>
      <c r="EF567" s="341"/>
      <c r="EG567" s="341"/>
      <c r="EH567" s="341"/>
      <c r="EI567" s="341"/>
      <c r="EJ567" s="341"/>
      <c r="EK567" s="341"/>
      <c r="EL567" s="341"/>
      <c r="EM567" s="341"/>
      <c r="EN567" s="341"/>
      <c r="EO567" s="341"/>
      <c r="EP567" s="341"/>
      <c r="EQ567" s="341"/>
      <c r="ER567" s="341"/>
      <c r="ES567" s="341"/>
      <c r="ET567" s="341"/>
      <c r="EU567" s="341"/>
      <c r="EV567" s="341"/>
      <c r="EW567" s="341"/>
    </row>
    <row r="568" spans="1:153" s="366" customFormat="1" ht="12.75">
      <c r="A568" s="336"/>
      <c r="B568" s="337"/>
      <c r="C568" s="425"/>
      <c r="D568" s="338"/>
      <c r="E568" s="339"/>
      <c r="F568" s="347"/>
      <c r="G568" s="347"/>
      <c r="H568" s="347"/>
      <c r="I568" s="347"/>
      <c r="J568" s="347"/>
      <c r="K568" s="347"/>
      <c r="L568" s="347"/>
      <c r="M568" s="347"/>
      <c r="N568" s="347"/>
      <c r="O568" s="347"/>
      <c r="P568" s="347"/>
      <c r="Q568" s="347"/>
      <c r="R568" s="347"/>
      <c r="S568" s="347"/>
      <c r="T568" s="347"/>
      <c r="U568" s="347"/>
      <c r="V568" s="347"/>
      <c r="W568" s="347"/>
      <c r="X568" s="347"/>
      <c r="Y568" s="347"/>
      <c r="Z568" s="347"/>
      <c r="AA568" s="347"/>
      <c r="AB568" s="347"/>
      <c r="AC568" s="341"/>
      <c r="AD568" s="341"/>
      <c r="AE568" s="341"/>
      <c r="AF568" s="341"/>
      <c r="AG568" s="341"/>
      <c r="AH568" s="341"/>
      <c r="AI568" s="341"/>
      <c r="AJ568" s="341"/>
      <c r="AK568" s="341"/>
      <c r="AL568" s="341"/>
      <c r="AM568" s="341"/>
      <c r="AN568" s="341"/>
      <c r="AO568" s="341"/>
      <c r="AP568" s="341"/>
      <c r="AQ568" s="341"/>
      <c r="AR568" s="341"/>
      <c r="AS568" s="341"/>
      <c r="AT568" s="341"/>
      <c r="AU568" s="341"/>
      <c r="AV568" s="341"/>
      <c r="AW568" s="341"/>
      <c r="AX568" s="341"/>
      <c r="AY568" s="341"/>
      <c r="AZ568" s="341"/>
      <c r="BA568" s="341"/>
      <c r="BB568" s="341"/>
      <c r="BC568" s="341"/>
      <c r="BD568" s="341"/>
      <c r="BE568" s="341"/>
      <c r="BF568" s="341"/>
      <c r="BG568" s="341"/>
      <c r="BH568" s="341"/>
      <c r="BI568" s="341"/>
      <c r="BJ568" s="341"/>
      <c r="BK568" s="341"/>
      <c r="BL568" s="341"/>
      <c r="BM568" s="341"/>
      <c r="BN568" s="341"/>
      <c r="BO568" s="341"/>
      <c r="BP568" s="341"/>
      <c r="BQ568" s="341"/>
      <c r="BR568" s="341"/>
      <c r="BS568" s="341"/>
      <c r="BT568" s="341"/>
      <c r="BU568" s="341"/>
      <c r="BV568" s="341"/>
      <c r="BW568" s="341"/>
      <c r="BX568" s="341"/>
      <c r="BY568" s="341"/>
      <c r="BZ568" s="341"/>
      <c r="CA568" s="341"/>
      <c r="CB568" s="341"/>
      <c r="CC568" s="341"/>
      <c r="CD568" s="341"/>
      <c r="CE568" s="341"/>
      <c r="CF568" s="341"/>
      <c r="CG568" s="341"/>
      <c r="CH568" s="341"/>
      <c r="CI568" s="341"/>
      <c r="CJ568" s="341"/>
      <c r="CK568" s="341"/>
      <c r="CL568" s="341"/>
      <c r="CM568" s="341"/>
      <c r="CN568" s="341"/>
      <c r="CO568" s="341"/>
      <c r="CP568" s="341"/>
      <c r="CQ568" s="341"/>
      <c r="CR568" s="341"/>
      <c r="CS568" s="341"/>
      <c r="CT568" s="341"/>
      <c r="CU568" s="341"/>
      <c r="CV568" s="341"/>
      <c r="CW568" s="341"/>
      <c r="CX568" s="341"/>
      <c r="CY568" s="341"/>
      <c r="CZ568" s="341"/>
      <c r="DA568" s="341"/>
      <c r="DB568" s="341"/>
      <c r="DC568" s="341"/>
      <c r="DD568" s="341"/>
      <c r="DE568" s="341"/>
      <c r="DF568" s="341"/>
      <c r="DG568" s="341"/>
      <c r="DH568" s="341"/>
      <c r="DI568" s="341"/>
      <c r="DJ568" s="341"/>
      <c r="DK568" s="341"/>
      <c r="DL568" s="341"/>
      <c r="DM568" s="341"/>
      <c r="DN568" s="341"/>
      <c r="DO568" s="341"/>
      <c r="DP568" s="341"/>
      <c r="DQ568" s="341"/>
      <c r="DR568" s="341"/>
      <c r="DS568" s="341"/>
      <c r="DT568" s="341"/>
      <c r="DU568" s="341"/>
      <c r="DV568" s="341"/>
      <c r="DW568" s="341"/>
      <c r="DX568" s="341"/>
      <c r="DY568" s="341"/>
      <c r="DZ568" s="341"/>
      <c r="EA568" s="341"/>
      <c r="EB568" s="341"/>
      <c r="EC568" s="341"/>
      <c r="ED568" s="341"/>
      <c r="EE568" s="341"/>
      <c r="EF568" s="341"/>
      <c r="EG568" s="341"/>
      <c r="EH568" s="341"/>
      <c r="EI568" s="341"/>
      <c r="EJ568" s="341"/>
      <c r="EK568" s="341"/>
      <c r="EL568" s="341"/>
      <c r="EM568" s="341"/>
      <c r="EN568" s="341"/>
      <c r="EO568" s="341"/>
      <c r="EP568" s="341"/>
      <c r="EQ568" s="341"/>
      <c r="ER568" s="341"/>
      <c r="ES568" s="341"/>
      <c r="ET568" s="341"/>
      <c r="EU568" s="341"/>
      <c r="EV568" s="341"/>
      <c r="EW568" s="341"/>
    </row>
    <row r="569" spans="1:153" s="366" customFormat="1" ht="12.75">
      <c r="A569" s="336"/>
      <c r="B569" s="337"/>
      <c r="C569" s="425"/>
      <c r="D569" s="338"/>
      <c r="E569" s="339"/>
      <c r="F569" s="347"/>
      <c r="G569" s="347"/>
      <c r="H569" s="347"/>
      <c r="I569" s="347"/>
      <c r="J569" s="347"/>
      <c r="K569" s="347"/>
      <c r="L569" s="347"/>
      <c r="M569" s="347"/>
      <c r="N569" s="347"/>
      <c r="O569" s="347"/>
      <c r="P569" s="347"/>
      <c r="Q569" s="347"/>
      <c r="R569" s="347"/>
      <c r="S569" s="347"/>
      <c r="T569" s="347"/>
      <c r="U569" s="347"/>
      <c r="V569" s="347"/>
      <c r="W569" s="347"/>
      <c r="X569" s="347"/>
      <c r="Y569" s="347"/>
      <c r="Z569" s="347"/>
      <c r="AA569" s="347"/>
      <c r="AB569" s="347"/>
      <c r="AC569" s="341"/>
      <c r="AD569" s="341"/>
      <c r="AE569" s="341"/>
      <c r="AF569" s="341"/>
      <c r="AG569" s="341"/>
      <c r="AH569" s="341"/>
      <c r="AI569" s="341"/>
      <c r="AJ569" s="341"/>
      <c r="AK569" s="341"/>
      <c r="AL569" s="341"/>
      <c r="AM569" s="341"/>
      <c r="AN569" s="341"/>
      <c r="AO569" s="341"/>
      <c r="AP569" s="341"/>
      <c r="AQ569" s="341"/>
      <c r="AR569" s="341"/>
      <c r="AS569" s="341"/>
      <c r="AT569" s="341"/>
      <c r="AU569" s="341"/>
      <c r="AV569" s="341"/>
      <c r="AW569" s="341"/>
      <c r="AX569" s="341"/>
      <c r="AY569" s="341"/>
      <c r="AZ569" s="341"/>
      <c r="BA569" s="341"/>
      <c r="BB569" s="341"/>
      <c r="BC569" s="341"/>
      <c r="BD569" s="341"/>
      <c r="BE569" s="341"/>
      <c r="BF569" s="341"/>
      <c r="BG569" s="341"/>
      <c r="BH569" s="341"/>
      <c r="BI569" s="341"/>
      <c r="BJ569" s="341"/>
      <c r="BK569" s="341"/>
      <c r="BL569" s="341"/>
      <c r="BM569" s="341"/>
      <c r="BN569" s="341"/>
      <c r="BO569" s="341"/>
      <c r="BP569" s="341"/>
      <c r="BQ569" s="341"/>
      <c r="BR569" s="341"/>
      <c r="BS569" s="341"/>
      <c r="BT569" s="341"/>
      <c r="BU569" s="341"/>
      <c r="BV569" s="341"/>
      <c r="BW569" s="341"/>
      <c r="BX569" s="341"/>
      <c r="BY569" s="341"/>
      <c r="BZ569" s="341"/>
      <c r="CA569" s="341"/>
      <c r="CB569" s="341"/>
      <c r="CC569" s="341"/>
      <c r="CD569" s="341"/>
      <c r="CE569" s="341"/>
      <c r="CF569" s="341"/>
      <c r="CG569" s="341"/>
      <c r="CH569" s="341"/>
      <c r="CI569" s="341"/>
      <c r="CJ569" s="341"/>
      <c r="CK569" s="341"/>
      <c r="CL569" s="341"/>
      <c r="CM569" s="341"/>
      <c r="CN569" s="341"/>
      <c r="CO569" s="341"/>
      <c r="CP569" s="341"/>
      <c r="CQ569" s="341"/>
      <c r="CR569" s="341"/>
      <c r="CS569" s="341"/>
      <c r="CT569" s="341"/>
      <c r="CU569" s="341"/>
      <c r="CV569" s="341"/>
      <c r="CW569" s="341"/>
      <c r="CX569" s="341"/>
      <c r="CY569" s="341"/>
      <c r="CZ569" s="341"/>
      <c r="DA569" s="341"/>
      <c r="DB569" s="341"/>
      <c r="DC569" s="341"/>
      <c r="DD569" s="341"/>
      <c r="DE569" s="341"/>
      <c r="DF569" s="341"/>
      <c r="DG569" s="341"/>
      <c r="DH569" s="341"/>
      <c r="DI569" s="341"/>
      <c r="DJ569" s="341"/>
      <c r="DK569" s="341"/>
      <c r="DL569" s="341"/>
      <c r="DM569" s="341"/>
      <c r="DN569" s="341"/>
      <c r="DO569" s="341"/>
      <c r="DP569" s="341"/>
      <c r="DQ569" s="341"/>
      <c r="DR569" s="341"/>
      <c r="DS569" s="341"/>
      <c r="DT569" s="341"/>
      <c r="DU569" s="341"/>
      <c r="DV569" s="341"/>
      <c r="DW569" s="341"/>
      <c r="DX569" s="341"/>
      <c r="DY569" s="341"/>
      <c r="DZ569" s="341"/>
      <c r="EA569" s="341"/>
      <c r="EB569" s="341"/>
      <c r="EC569" s="341"/>
      <c r="ED569" s="341"/>
      <c r="EE569" s="341"/>
      <c r="EF569" s="341"/>
      <c r="EG569" s="341"/>
      <c r="EH569" s="341"/>
      <c r="EI569" s="341"/>
      <c r="EJ569" s="341"/>
      <c r="EK569" s="341"/>
      <c r="EL569" s="341"/>
      <c r="EM569" s="341"/>
      <c r="EN569" s="341"/>
      <c r="EO569" s="341"/>
      <c r="EP569" s="341"/>
      <c r="EQ569" s="341"/>
      <c r="ER569" s="341"/>
      <c r="ES569" s="341"/>
      <c r="ET569" s="341"/>
      <c r="EU569" s="341"/>
      <c r="EV569" s="341"/>
      <c r="EW569" s="341"/>
    </row>
    <row r="570" spans="1:153" s="366" customFormat="1" ht="12.75">
      <c r="A570" s="336"/>
      <c r="B570" s="337"/>
      <c r="C570" s="425"/>
      <c r="D570" s="338"/>
      <c r="E570" s="339"/>
      <c r="F570" s="347"/>
      <c r="G570" s="347"/>
      <c r="H570" s="347"/>
      <c r="I570" s="347"/>
      <c r="J570" s="347"/>
      <c r="K570" s="347"/>
      <c r="L570" s="347"/>
      <c r="M570" s="347"/>
      <c r="N570" s="347"/>
      <c r="O570" s="347"/>
      <c r="P570" s="347"/>
      <c r="Q570" s="347"/>
      <c r="R570" s="347"/>
      <c r="S570" s="347"/>
      <c r="T570" s="347"/>
      <c r="U570" s="347"/>
      <c r="V570" s="347"/>
      <c r="W570" s="347"/>
      <c r="X570" s="347"/>
      <c r="Y570" s="347"/>
      <c r="Z570" s="347"/>
      <c r="AA570" s="347"/>
      <c r="AB570" s="347"/>
      <c r="AC570" s="341"/>
      <c r="AD570" s="341"/>
      <c r="AE570" s="341"/>
      <c r="AF570" s="341"/>
      <c r="AG570" s="341"/>
      <c r="AH570" s="341"/>
      <c r="AI570" s="341"/>
      <c r="AJ570" s="341"/>
      <c r="AK570" s="341"/>
      <c r="AL570" s="341"/>
      <c r="AM570" s="341"/>
      <c r="AN570" s="341"/>
      <c r="AO570" s="341"/>
      <c r="AP570" s="341"/>
      <c r="AQ570" s="341"/>
      <c r="AR570" s="341"/>
      <c r="AS570" s="341"/>
      <c r="AT570" s="341"/>
      <c r="AU570" s="341"/>
      <c r="AV570" s="341"/>
      <c r="AW570" s="341"/>
      <c r="AX570" s="341"/>
      <c r="AY570" s="341"/>
      <c r="AZ570" s="341"/>
      <c r="BA570" s="341"/>
      <c r="BB570" s="341"/>
      <c r="BC570" s="341"/>
      <c r="BD570" s="341"/>
      <c r="BE570" s="341"/>
      <c r="BF570" s="341"/>
      <c r="BG570" s="341"/>
      <c r="BH570" s="341"/>
      <c r="BI570" s="341"/>
      <c r="BJ570" s="341"/>
      <c r="BK570" s="341"/>
      <c r="BL570" s="341"/>
      <c r="BM570" s="341"/>
      <c r="BN570" s="341"/>
      <c r="BO570" s="341"/>
      <c r="BP570" s="341"/>
      <c r="BQ570" s="341"/>
      <c r="BR570" s="341"/>
      <c r="BS570" s="341"/>
      <c r="BT570" s="341"/>
      <c r="BU570" s="341"/>
      <c r="BV570" s="341"/>
      <c r="BW570" s="341"/>
      <c r="BX570" s="341"/>
      <c r="BY570" s="341"/>
      <c r="BZ570" s="341"/>
      <c r="CA570" s="341"/>
      <c r="CB570" s="341"/>
      <c r="CC570" s="341"/>
      <c r="CD570" s="341"/>
      <c r="CE570" s="341"/>
      <c r="CF570" s="341"/>
      <c r="CG570" s="341"/>
      <c r="CH570" s="341"/>
      <c r="CI570" s="341"/>
      <c r="CJ570" s="341"/>
      <c r="CK570" s="341"/>
      <c r="CL570" s="341"/>
      <c r="CM570" s="341"/>
      <c r="CN570" s="341"/>
      <c r="CO570" s="341"/>
      <c r="CP570" s="341"/>
      <c r="CQ570" s="341"/>
      <c r="CR570" s="341"/>
      <c r="CS570" s="341"/>
      <c r="CT570" s="341"/>
      <c r="CU570" s="341"/>
      <c r="CV570" s="341"/>
      <c r="CW570" s="341"/>
      <c r="CX570" s="341"/>
      <c r="CY570" s="341"/>
      <c r="CZ570" s="341"/>
      <c r="DA570" s="341"/>
      <c r="DB570" s="341"/>
      <c r="DC570" s="341"/>
      <c r="DD570" s="341"/>
      <c r="DE570" s="341"/>
      <c r="DF570" s="341"/>
      <c r="DG570" s="341"/>
      <c r="DH570" s="341"/>
      <c r="DI570" s="341"/>
      <c r="DJ570" s="341"/>
      <c r="DK570" s="341"/>
      <c r="DL570" s="341"/>
      <c r="DM570" s="341"/>
      <c r="DN570" s="341"/>
      <c r="DO570" s="341"/>
      <c r="DP570" s="341"/>
      <c r="DQ570" s="341"/>
      <c r="DR570" s="341"/>
      <c r="DS570" s="341"/>
      <c r="DT570" s="341"/>
      <c r="DU570" s="341"/>
      <c r="DV570" s="341"/>
      <c r="DW570" s="341"/>
      <c r="DX570" s="341"/>
      <c r="DY570" s="341"/>
      <c r="DZ570" s="341"/>
      <c r="EA570" s="341"/>
      <c r="EB570" s="341"/>
      <c r="EC570" s="341"/>
      <c r="ED570" s="341"/>
      <c r="EE570" s="341"/>
      <c r="EF570" s="341"/>
      <c r="EG570" s="341"/>
      <c r="EH570" s="341"/>
      <c r="EI570" s="341"/>
      <c r="EJ570" s="341"/>
      <c r="EK570" s="341"/>
      <c r="EL570" s="341"/>
      <c r="EM570" s="341"/>
      <c r="EN570" s="341"/>
      <c r="EO570" s="341"/>
      <c r="EP570" s="341"/>
      <c r="EQ570" s="341"/>
      <c r="ER570" s="341"/>
      <c r="ES570" s="341"/>
      <c r="ET570" s="341"/>
      <c r="EU570" s="341"/>
      <c r="EV570" s="341"/>
      <c r="EW570" s="341"/>
    </row>
    <row r="571" spans="1:153" s="366" customFormat="1" ht="12.75">
      <c r="A571" s="336"/>
      <c r="B571" s="337"/>
      <c r="C571" s="425"/>
      <c r="D571" s="338"/>
      <c r="E571" s="339"/>
      <c r="F571" s="347"/>
      <c r="G571" s="347"/>
      <c r="H571" s="347"/>
      <c r="I571" s="347"/>
      <c r="J571" s="347"/>
      <c r="K571" s="347"/>
      <c r="L571" s="347"/>
      <c r="M571" s="347"/>
      <c r="N571" s="347"/>
      <c r="O571" s="347"/>
      <c r="P571" s="347"/>
      <c r="Q571" s="347"/>
      <c r="R571" s="347"/>
      <c r="S571" s="347"/>
      <c r="T571" s="347"/>
      <c r="U571" s="347"/>
      <c r="V571" s="347"/>
      <c r="W571" s="347"/>
      <c r="X571" s="347"/>
      <c r="Y571" s="347"/>
      <c r="Z571" s="347"/>
      <c r="AA571" s="347"/>
      <c r="AB571" s="347"/>
      <c r="AC571" s="341"/>
      <c r="AD571" s="341"/>
      <c r="AE571" s="341"/>
      <c r="AF571" s="341"/>
      <c r="AG571" s="341"/>
      <c r="AH571" s="341"/>
      <c r="AI571" s="341"/>
      <c r="AJ571" s="341"/>
      <c r="AK571" s="341"/>
      <c r="AL571" s="341"/>
      <c r="AM571" s="341"/>
      <c r="AN571" s="341"/>
      <c r="AO571" s="341"/>
      <c r="AP571" s="341"/>
      <c r="AQ571" s="341"/>
      <c r="AR571" s="341"/>
      <c r="AS571" s="341"/>
      <c r="AT571" s="341"/>
      <c r="AU571" s="341"/>
      <c r="AV571" s="341"/>
      <c r="AW571" s="341"/>
      <c r="AX571" s="341"/>
      <c r="AY571" s="341"/>
      <c r="AZ571" s="341"/>
      <c r="BA571" s="341"/>
      <c r="BB571" s="341"/>
      <c r="BC571" s="341"/>
      <c r="BD571" s="341"/>
      <c r="BE571" s="341"/>
      <c r="BF571" s="341"/>
      <c r="BG571" s="341"/>
      <c r="BH571" s="341"/>
      <c r="BI571" s="341"/>
      <c r="BJ571" s="341"/>
      <c r="BK571" s="341"/>
      <c r="BL571" s="341"/>
      <c r="BM571" s="341"/>
      <c r="BN571" s="341"/>
      <c r="BO571" s="341"/>
      <c r="BP571" s="341"/>
      <c r="BQ571" s="341"/>
      <c r="BR571" s="341"/>
      <c r="BS571" s="341"/>
      <c r="BT571" s="341"/>
      <c r="BU571" s="341"/>
      <c r="BV571" s="341"/>
      <c r="BW571" s="341"/>
      <c r="BX571" s="341"/>
      <c r="BY571" s="341"/>
      <c r="BZ571" s="341"/>
      <c r="CA571" s="341"/>
      <c r="CB571" s="341"/>
      <c r="CC571" s="341"/>
      <c r="CD571" s="341"/>
      <c r="CE571" s="341"/>
      <c r="CF571" s="341"/>
      <c r="CG571" s="341"/>
      <c r="CH571" s="341"/>
      <c r="CI571" s="341"/>
      <c r="CJ571" s="341"/>
      <c r="CK571" s="341"/>
      <c r="CL571" s="341"/>
      <c r="CM571" s="341"/>
      <c r="CN571" s="341"/>
      <c r="CO571" s="341"/>
      <c r="CP571" s="341"/>
      <c r="CQ571" s="341"/>
      <c r="CR571" s="341"/>
      <c r="CS571" s="341"/>
      <c r="CT571" s="341"/>
      <c r="CU571" s="341"/>
      <c r="CV571" s="341"/>
      <c r="CW571" s="341"/>
      <c r="CX571" s="341"/>
      <c r="CY571" s="341"/>
      <c r="CZ571" s="341"/>
      <c r="DA571" s="341"/>
      <c r="DB571" s="341"/>
      <c r="DC571" s="341"/>
      <c r="DD571" s="341"/>
      <c r="DE571" s="341"/>
      <c r="DF571" s="341"/>
      <c r="DG571" s="341"/>
      <c r="DH571" s="341"/>
      <c r="DI571" s="341"/>
      <c r="DJ571" s="341"/>
      <c r="DK571" s="341"/>
      <c r="DL571" s="341"/>
      <c r="DM571" s="341"/>
      <c r="DN571" s="341"/>
      <c r="DO571" s="341"/>
      <c r="DP571" s="341"/>
      <c r="DQ571" s="341"/>
      <c r="DR571" s="341"/>
      <c r="DS571" s="341"/>
      <c r="DT571" s="341"/>
      <c r="DU571" s="341"/>
      <c r="DV571" s="341"/>
      <c r="DW571" s="341"/>
      <c r="DX571" s="341"/>
      <c r="DY571" s="341"/>
      <c r="DZ571" s="341"/>
      <c r="EA571" s="341"/>
      <c r="EB571" s="341"/>
      <c r="EC571" s="341"/>
      <c r="ED571" s="341"/>
      <c r="EE571" s="341"/>
      <c r="EF571" s="341"/>
      <c r="EG571" s="341"/>
      <c r="EH571" s="341"/>
      <c r="EI571" s="341"/>
      <c r="EJ571" s="341"/>
      <c r="EK571" s="341"/>
      <c r="EL571" s="341"/>
      <c r="EM571" s="341"/>
      <c r="EN571" s="341"/>
      <c r="EO571" s="341"/>
      <c r="EP571" s="341"/>
      <c r="EQ571" s="341"/>
      <c r="ER571" s="341"/>
      <c r="ES571" s="341"/>
      <c r="ET571" s="341"/>
      <c r="EU571" s="341"/>
      <c r="EV571" s="341"/>
      <c r="EW571" s="341"/>
    </row>
    <row r="572" spans="1:153" s="366" customFormat="1" ht="12.75">
      <c r="A572" s="336"/>
      <c r="B572" s="337"/>
      <c r="C572" s="425"/>
      <c r="D572" s="338"/>
      <c r="E572" s="339"/>
      <c r="F572" s="347"/>
      <c r="G572" s="347"/>
      <c r="H572" s="347"/>
      <c r="I572" s="347"/>
      <c r="J572" s="347"/>
      <c r="K572" s="347"/>
      <c r="L572" s="347"/>
      <c r="M572" s="347"/>
      <c r="N572" s="347"/>
      <c r="O572" s="347"/>
      <c r="P572" s="347"/>
      <c r="Q572" s="347"/>
      <c r="R572" s="347"/>
      <c r="S572" s="347"/>
      <c r="T572" s="347"/>
      <c r="U572" s="347"/>
      <c r="V572" s="347"/>
      <c r="W572" s="347"/>
      <c r="X572" s="347"/>
      <c r="Y572" s="347"/>
      <c r="Z572" s="347"/>
      <c r="AA572" s="347"/>
      <c r="AB572" s="347"/>
      <c r="AC572" s="341"/>
      <c r="AD572" s="341"/>
      <c r="AE572" s="341"/>
      <c r="AF572" s="341"/>
      <c r="AG572" s="341"/>
      <c r="AH572" s="341"/>
      <c r="AI572" s="341"/>
      <c r="AJ572" s="341"/>
      <c r="AK572" s="341"/>
      <c r="AL572" s="341"/>
      <c r="AM572" s="341"/>
      <c r="AN572" s="341"/>
      <c r="AO572" s="341"/>
      <c r="AP572" s="341"/>
      <c r="AQ572" s="341"/>
      <c r="AR572" s="341"/>
      <c r="AS572" s="341"/>
      <c r="AT572" s="341"/>
      <c r="AU572" s="341"/>
      <c r="AV572" s="341"/>
      <c r="AW572" s="341"/>
      <c r="AX572" s="341"/>
      <c r="AY572" s="341"/>
      <c r="AZ572" s="341"/>
      <c r="BA572" s="341"/>
      <c r="BB572" s="341"/>
      <c r="BC572" s="341"/>
      <c r="BD572" s="341"/>
      <c r="BE572" s="341"/>
      <c r="BF572" s="341"/>
      <c r="BG572" s="341"/>
      <c r="BH572" s="341"/>
      <c r="BI572" s="341"/>
      <c r="BJ572" s="341"/>
      <c r="BK572" s="341"/>
      <c r="BL572" s="341"/>
      <c r="BM572" s="341"/>
      <c r="BN572" s="341"/>
      <c r="BO572" s="341"/>
      <c r="BP572" s="341"/>
      <c r="BQ572" s="341"/>
      <c r="BR572" s="341"/>
      <c r="BS572" s="341"/>
      <c r="BT572" s="341"/>
      <c r="BU572" s="341"/>
      <c r="BV572" s="341"/>
      <c r="BW572" s="341"/>
      <c r="BX572" s="341"/>
      <c r="BY572" s="341"/>
      <c r="BZ572" s="341"/>
      <c r="CA572" s="341"/>
      <c r="CB572" s="341"/>
      <c r="CC572" s="341"/>
      <c r="CD572" s="341"/>
      <c r="CE572" s="341"/>
      <c r="CF572" s="341"/>
      <c r="CG572" s="341"/>
      <c r="CH572" s="341"/>
      <c r="CI572" s="341"/>
      <c r="CJ572" s="341"/>
      <c r="CK572" s="341"/>
      <c r="CL572" s="341"/>
      <c r="CM572" s="341"/>
      <c r="CN572" s="341"/>
      <c r="CO572" s="341"/>
      <c r="CP572" s="341"/>
      <c r="CQ572" s="341"/>
      <c r="CR572" s="341"/>
      <c r="CS572" s="341"/>
      <c r="CT572" s="341"/>
      <c r="CU572" s="341"/>
      <c r="CV572" s="341"/>
      <c r="CW572" s="341"/>
      <c r="CX572" s="341"/>
      <c r="CY572" s="341"/>
      <c r="CZ572" s="341"/>
      <c r="DA572" s="341"/>
      <c r="DB572" s="341"/>
      <c r="DC572" s="341"/>
      <c r="DD572" s="341"/>
      <c r="DE572" s="341"/>
      <c r="DF572" s="341"/>
      <c r="DG572" s="341"/>
      <c r="DH572" s="341"/>
      <c r="DI572" s="341"/>
      <c r="DJ572" s="341"/>
      <c r="DK572" s="341"/>
      <c r="DL572" s="341"/>
      <c r="DM572" s="341"/>
      <c r="DN572" s="341"/>
      <c r="DO572" s="341"/>
      <c r="DP572" s="341"/>
      <c r="DQ572" s="341"/>
      <c r="DR572" s="341"/>
      <c r="DS572" s="341"/>
      <c r="DT572" s="341"/>
      <c r="DU572" s="341"/>
      <c r="DV572" s="341"/>
      <c r="DW572" s="341"/>
      <c r="DX572" s="341"/>
      <c r="DY572" s="341"/>
      <c r="DZ572" s="341"/>
      <c r="EA572" s="341"/>
      <c r="EB572" s="341"/>
      <c r="EC572" s="341"/>
      <c r="ED572" s="341"/>
      <c r="EE572" s="341"/>
      <c r="EF572" s="341"/>
      <c r="EG572" s="341"/>
      <c r="EH572" s="341"/>
      <c r="EI572" s="341"/>
      <c r="EJ572" s="341"/>
      <c r="EK572" s="341"/>
      <c r="EL572" s="341"/>
      <c r="EM572" s="341"/>
      <c r="EN572" s="341"/>
      <c r="EO572" s="341"/>
      <c r="EP572" s="341"/>
      <c r="EQ572" s="341"/>
      <c r="ER572" s="341"/>
      <c r="ES572" s="341"/>
      <c r="ET572" s="341"/>
      <c r="EU572" s="341"/>
      <c r="EV572" s="341"/>
      <c r="EW572" s="341"/>
    </row>
    <row r="573" spans="1:153" s="366" customFormat="1" ht="12.75">
      <c r="A573" s="336"/>
      <c r="B573" s="337"/>
      <c r="C573" s="425"/>
      <c r="D573" s="338"/>
      <c r="E573" s="339"/>
      <c r="F573" s="347"/>
      <c r="G573" s="347"/>
      <c r="H573" s="347"/>
      <c r="I573" s="347"/>
      <c r="J573" s="347"/>
      <c r="K573" s="347"/>
      <c r="L573" s="347"/>
      <c r="M573" s="347"/>
      <c r="N573" s="347"/>
      <c r="O573" s="347"/>
      <c r="P573" s="347"/>
      <c r="Q573" s="347"/>
      <c r="R573" s="347"/>
      <c r="S573" s="347"/>
      <c r="T573" s="347"/>
      <c r="U573" s="347"/>
      <c r="V573" s="347"/>
      <c r="W573" s="347"/>
      <c r="X573" s="347"/>
      <c r="Y573" s="347"/>
      <c r="Z573" s="347"/>
      <c r="AA573" s="347"/>
      <c r="AB573" s="347"/>
      <c r="AC573" s="341"/>
      <c r="AD573" s="341"/>
      <c r="AE573" s="341"/>
      <c r="AF573" s="341"/>
      <c r="AG573" s="341"/>
      <c r="AH573" s="341"/>
      <c r="AI573" s="341"/>
      <c r="AJ573" s="341"/>
      <c r="AK573" s="341"/>
      <c r="AL573" s="341"/>
      <c r="AM573" s="341"/>
      <c r="AN573" s="341"/>
      <c r="AO573" s="341"/>
      <c r="AP573" s="341"/>
      <c r="AQ573" s="341"/>
      <c r="AR573" s="341"/>
      <c r="AS573" s="341"/>
      <c r="AT573" s="341"/>
      <c r="AU573" s="341"/>
      <c r="AV573" s="341"/>
      <c r="AW573" s="341"/>
      <c r="AX573" s="341"/>
      <c r="AY573" s="341"/>
      <c r="AZ573" s="341"/>
      <c r="BA573" s="341"/>
      <c r="BB573" s="341"/>
      <c r="BC573" s="341"/>
      <c r="BD573" s="341"/>
      <c r="BE573" s="341"/>
      <c r="BF573" s="341"/>
      <c r="BG573" s="341"/>
      <c r="BH573" s="341"/>
      <c r="BI573" s="341"/>
      <c r="BJ573" s="341"/>
      <c r="BK573" s="341"/>
      <c r="BL573" s="341"/>
      <c r="BM573" s="341"/>
      <c r="BN573" s="341"/>
      <c r="BO573" s="341"/>
      <c r="BP573" s="341"/>
      <c r="BQ573" s="341"/>
      <c r="BR573" s="341"/>
      <c r="BS573" s="341"/>
      <c r="BT573" s="341"/>
      <c r="BU573" s="341"/>
      <c r="BV573" s="341"/>
      <c r="BW573" s="341"/>
      <c r="BX573" s="341"/>
      <c r="BY573" s="341"/>
      <c r="BZ573" s="341"/>
      <c r="CA573" s="341"/>
      <c r="CB573" s="341"/>
      <c r="CC573" s="341"/>
      <c r="CD573" s="341"/>
      <c r="CE573" s="341"/>
      <c r="CF573" s="341"/>
      <c r="CG573" s="341"/>
      <c r="CH573" s="341"/>
      <c r="CI573" s="341"/>
      <c r="CJ573" s="341"/>
      <c r="CK573" s="341"/>
      <c r="CL573" s="341"/>
      <c r="CM573" s="341"/>
      <c r="CN573" s="341"/>
      <c r="CO573" s="341"/>
      <c r="CP573" s="341"/>
      <c r="CQ573" s="341"/>
      <c r="CR573" s="341"/>
      <c r="CS573" s="341"/>
      <c r="CT573" s="341"/>
      <c r="CU573" s="341"/>
      <c r="CV573" s="341"/>
      <c r="CW573" s="341"/>
      <c r="CX573" s="341"/>
      <c r="CY573" s="341"/>
      <c r="CZ573" s="341"/>
      <c r="DA573" s="341"/>
      <c r="DB573" s="341"/>
      <c r="DC573" s="341"/>
      <c r="DD573" s="341"/>
      <c r="DE573" s="341"/>
      <c r="DF573" s="341"/>
      <c r="DG573" s="341"/>
      <c r="DH573" s="341"/>
      <c r="DI573" s="341"/>
      <c r="DJ573" s="341"/>
      <c r="DK573" s="341"/>
      <c r="DL573" s="341"/>
      <c r="DM573" s="341"/>
      <c r="DN573" s="341"/>
      <c r="DO573" s="341"/>
      <c r="DP573" s="341"/>
      <c r="DQ573" s="341"/>
      <c r="DR573" s="341"/>
      <c r="DS573" s="341"/>
      <c r="DT573" s="341"/>
      <c r="DU573" s="341"/>
      <c r="DV573" s="341"/>
      <c r="DW573" s="341"/>
      <c r="DX573" s="341"/>
      <c r="DY573" s="341"/>
      <c r="DZ573" s="341"/>
      <c r="EA573" s="341"/>
      <c r="EB573" s="341"/>
      <c r="EC573" s="341"/>
      <c r="ED573" s="341"/>
      <c r="EE573" s="341"/>
      <c r="EF573" s="341"/>
      <c r="EG573" s="341"/>
      <c r="EH573" s="341"/>
      <c r="EI573" s="341"/>
      <c r="EJ573" s="341"/>
      <c r="EK573" s="341"/>
      <c r="EL573" s="341"/>
      <c r="EM573" s="341"/>
      <c r="EN573" s="341"/>
      <c r="EO573" s="341"/>
      <c r="EP573" s="341"/>
      <c r="EQ573" s="341"/>
      <c r="ER573" s="341"/>
      <c r="ES573" s="341"/>
      <c r="ET573" s="341"/>
      <c r="EU573" s="341"/>
      <c r="EV573" s="341"/>
      <c r="EW573" s="341"/>
    </row>
    <row r="574" spans="1:153" s="366" customFormat="1" ht="12.75">
      <c r="A574" s="336"/>
      <c r="B574" s="337"/>
      <c r="C574" s="425"/>
      <c r="D574" s="338"/>
      <c r="E574" s="339"/>
      <c r="F574" s="347"/>
      <c r="G574" s="347"/>
      <c r="H574" s="347"/>
      <c r="I574" s="347"/>
      <c r="J574" s="347"/>
      <c r="K574" s="347"/>
      <c r="L574" s="347"/>
      <c r="M574" s="347"/>
      <c r="N574" s="347"/>
      <c r="O574" s="347"/>
      <c r="P574" s="347"/>
      <c r="Q574" s="347"/>
      <c r="R574" s="347"/>
      <c r="S574" s="347"/>
      <c r="T574" s="347"/>
      <c r="U574" s="347"/>
      <c r="V574" s="347"/>
      <c r="W574" s="347"/>
      <c r="X574" s="347"/>
      <c r="Y574" s="347"/>
      <c r="Z574" s="347"/>
      <c r="AA574" s="347"/>
      <c r="AB574" s="347"/>
      <c r="AC574" s="341"/>
      <c r="AD574" s="341"/>
      <c r="AE574" s="341"/>
      <c r="AF574" s="341"/>
      <c r="AG574" s="341"/>
      <c r="AH574" s="341"/>
      <c r="AI574" s="341"/>
      <c r="AJ574" s="341"/>
      <c r="AK574" s="341"/>
      <c r="AL574" s="341"/>
      <c r="AM574" s="341"/>
      <c r="AN574" s="341"/>
      <c r="AO574" s="341"/>
      <c r="AP574" s="341"/>
      <c r="AQ574" s="341"/>
      <c r="AR574" s="341"/>
      <c r="AS574" s="341"/>
      <c r="AT574" s="341"/>
      <c r="AU574" s="341"/>
      <c r="AV574" s="341"/>
      <c r="AW574" s="341"/>
      <c r="AX574" s="341"/>
      <c r="AY574" s="341"/>
      <c r="AZ574" s="341"/>
      <c r="BA574" s="341"/>
      <c r="BB574" s="341"/>
      <c r="BC574" s="341"/>
      <c r="BD574" s="341"/>
      <c r="BE574" s="341"/>
      <c r="BF574" s="341"/>
      <c r="BG574" s="341"/>
      <c r="BH574" s="341"/>
      <c r="BI574" s="341"/>
      <c r="BJ574" s="341"/>
      <c r="BK574" s="341"/>
      <c r="BL574" s="341"/>
      <c r="BM574" s="341"/>
      <c r="BN574" s="341"/>
      <c r="BO574" s="341"/>
      <c r="BP574" s="341"/>
      <c r="BQ574" s="341"/>
      <c r="BR574" s="341"/>
      <c r="BS574" s="341"/>
      <c r="BT574" s="341"/>
      <c r="BU574" s="341"/>
      <c r="BV574" s="341"/>
      <c r="BW574" s="341"/>
      <c r="BX574" s="341"/>
      <c r="BY574" s="341"/>
      <c r="BZ574" s="341"/>
      <c r="CA574" s="341"/>
      <c r="CB574" s="341"/>
      <c r="CC574" s="341"/>
      <c r="CD574" s="341"/>
      <c r="CE574" s="341"/>
      <c r="CF574" s="341"/>
      <c r="CG574" s="341"/>
      <c r="CH574" s="341"/>
      <c r="CI574" s="341"/>
      <c r="CJ574" s="341"/>
      <c r="CK574" s="341"/>
      <c r="CL574" s="341"/>
      <c r="CM574" s="341"/>
      <c r="CN574" s="341"/>
      <c r="CO574" s="341"/>
      <c r="CP574" s="341"/>
      <c r="CQ574" s="341"/>
      <c r="CR574" s="341"/>
      <c r="CS574" s="341"/>
      <c r="CT574" s="341"/>
      <c r="CU574" s="341"/>
      <c r="CV574" s="341"/>
      <c r="CW574" s="341"/>
      <c r="CX574" s="341"/>
      <c r="CY574" s="341"/>
      <c r="CZ574" s="341"/>
      <c r="DA574" s="341"/>
      <c r="DB574" s="341"/>
      <c r="DC574" s="341"/>
      <c r="DD574" s="341"/>
      <c r="DE574" s="341"/>
      <c r="DF574" s="341"/>
      <c r="DG574" s="341"/>
      <c r="DH574" s="341"/>
      <c r="DI574" s="341"/>
      <c r="DJ574" s="341"/>
      <c r="DK574" s="341"/>
      <c r="DL574" s="341"/>
      <c r="DM574" s="341"/>
      <c r="DN574" s="341"/>
      <c r="DO574" s="341"/>
      <c r="DP574" s="341"/>
      <c r="DQ574" s="341"/>
      <c r="DR574" s="341"/>
      <c r="DS574" s="341"/>
      <c r="DT574" s="341"/>
      <c r="DU574" s="341"/>
      <c r="DV574" s="341"/>
      <c r="DW574" s="341"/>
      <c r="DX574" s="341"/>
      <c r="DY574" s="341"/>
      <c r="DZ574" s="341"/>
      <c r="EA574" s="341"/>
      <c r="EB574" s="341"/>
      <c r="EC574" s="341"/>
      <c r="ED574" s="341"/>
      <c r="EE574" s="341"/>
      <c r="EF574" s="341"/>
      <c r="EG574" s="341"/>
      <c r="EH574" s="341"/>
      <c r="EI574" s="341"/>
      <c r="EJ574" s="341"/>
      <c r="EK574" s="341"/>
      <c r="EL574" s="341"/>
      <c r="EM574" s="341"/>
      <c r="EN574" s="341"/>
      <c r="EO574" s="341"/>
      <c r="EP574" s="341"/>
      <c r="EQ574" s="341"/>
      <c r="ER574" s="341"/>
      <c r="ES574" s="341"/>
      <c r="ET574" s="341"/>
      <c r="EU574" s="341"/>
      <c r="EV574" s="341"/>
      <c r="EW574" s="341"/>
    </row>
    <row r="575" spans="1:153" s="366" customFormat="1" ht="12.75">
      <c r="A575" s="336"/>
      <c r="B575" s="337"/>
      <c r="C575" s="425"/>
      <c r="D575" s="338"/>
      <c r="E575" s="339"/>
      <c r="F575" s="347"/>
      <c r="G575" s="347"/>
      <c r="H575" s="347"/>
      <c r="I575" s="347"/>
      <c r="J575" s="347"/>
      <c r="K575" s="347"/>
      <c r="L575" s="347"/>
      <c r="M575" s="347"/>
      <c r="N575" s="347"/>
      <c r="O575" s="347"/>
      <c r="P575" s="347"/>
      <c r="Q575" s="347"/>
      <c r="R575" s="347"/>
      <c r="S575" s="347"/>
      <c r="T575" s="347"/>
      <c r="U575" s="347"/>
      <c r="V575" s="347"/>
      <c r="W575" s="347"/>
      <c r="X575" s="347"/>
      <c r="Y575" s="347"/>
      <c r="Z575" s="347"/>
      <c r="AA575" s="347"/>
      <c r="AB575" s="347"/>
      <c r="AC575" s="341"/>
      <c r="AD575" s="341"/>
      <c r="AE575" s="341"/>
      <c r="AF575" s="341"/>
      <c r="AG575" s="341"/>
      <c r="AH575" s="341"/>
      <c r="AI575" s="341"/>
      <c r="AJ575" s="341"/>
      <c r="AK575" s="341"/>
      <c r="AL575" s="341"/>
      <c r="AM575" s="341"/>
      <c r="AN575" s="341"/>
      <c r="AO575" s="341"/>
      <c r="AP575" s="341"/>
      <c r="AQ575" s="341"/>
      <c r="AR575" s="341"/>
      <c r="AS575" s="341"/>
      <c r="AT575" s="341"/>
      <c r="AU575" s="341"/>
      <c r="AV575" s="341"/>
      <c r="AW575" s="341"/>
      <c r="AX575" s="341"/>
      <c r="AY575" s="341"/>
      <c r="AZ575" s="341"/>
      <c r="BA575" s="341"/>
      <c r="BB575" s="341"/>
      <c r="BC575" s="341"/>
      <c r="BD575" s="341"/>
      <c r="BE575" s="341"/>
      <c r="BF575" s="341"/>
      <c r="BG575" s="341"/>
      <c r="BH575" s="341"/>
      <c r="BI575" s="341"/>
      <c r="BJ575" s="341"/>
      <c r="BK575" s="341"/>
      <c r="BL575" s="341"/>
      <c r="BM575" s="341"/>
      <c r="BN575" s="341"/>
      <c r="BO575" s="341"/>
      <c r="BP575" s="341"/>
      <c r="BQ575" s="341"/>
      <c r="BR575" s="341"/>
      <c r="BS575" s="341"/>
      <c r="BT575" s="341"/>
      <c r="BU575" s="341"/>
      <c r="BV575" s="341"/>
      <c r="BW575" s="341"/>
      <c r="BX575" s="341"/>
      <c r="BY575" s="341"/>
      <c r="BZ575" s="341"/>
      <c r="CA575" s="341"/>
      <c r="CB575" s="341"/>
      <c r="CC575" s="341"/>
      <c r="CD575" s="341"/>
      <c r="CE575" s="341"/>
      <c r="CF575" s="341"/>
      <c r="CG575" s="341"/>
      <c r="CH575" s="341"/>
      <c r="CI575" s="341"/>
      <c r="CJ575" s="341"/>
      <c r="CK575" s="341"/>
      <c r="CL575" s="341"/>
      <c r="CM575" s="341"/>
      <c r="CN575" s="341"/>
      <c r="CO575" s="341"/>
      <c r="CP575" s="341"/>
      <c r="CQ575" s="341"/>
      <c r="CR575" s="341"/>
      <c r="CS575" s="341"/>
      <c r="CT575" s="341"/>
      <c r="CU575" s="341"/>
      <c r="CV575" s="341"/>
      <c r="CW575" s="341"/>
      <c r="CX575" s="341"/>
      <c r="CY575" s="341"/>
      <c r="CZ575" s="341"/>
      <c r="DA575" s="341"/>
      <c r="DB575" s="341"/>
      <c r="DC575" s="341"/>
      <c r="DD575" s="341"/>
      <c r="DE575" s="341"/>
      <c r="DF575" s="341"/>
      <c r="DG575" s="341"/>
      <c r="DH575" s="341"/>
      <c r="DI575" s="341"/>
      <c r="DJ575" s="341"/>
      <c r="DK575" s="341"/>
      <c r="DL575" s="341"/>
      <c r="DM575" s="341"/>
      <c r="DN575" s="341"/>
      <c r="DO575" s="341"/>
      <c r="DP575" s="341"/>
      <c r="DQ575" s="341"/>
      <c r="DR575" s="341"/>
      <c r="DS575" s="341"/>
      <c r="DT575" s="341"/>
      <c r="DU575" s="341"/>
      <c r="DV575" s="341"/>
      <c r="DW575" s="341"/>
      <c r="DX575" s="341"/>
      <c r="DY575" s="341"/>
      <c r="DZ575" s="341"/>
      <c r="EA575" s="341"/>
      <c r="EB575" s="341"/>
      <c r="EC575" s="341"/>
      <c r="ED575" s="341"/>
      <c r="EE575" s="341"/>
      <c r="EF575" s="341"/>
      <c r="EG575" s="341"/>
      <c r="EH575" s="341"/>
      <c r="EI575" s="341"/>
      <c r="EJ575" s="341"/>
      <c r="EK575" s="341"/>
      <c r="EL575" s="341"/>
      <c r="EM575" s="341"/>
      <c r="EN575" s="341"/>
      <c r="EO575" s="341"/>
      <c r="EP575" s="341"/>
      <c r="EQ575" s="341"/>
      <c r="ER575" s="341"/>
      <c r="ES575" s="341"/>
      <c r="ET575" s="341"/>
      <c r="EU575" s="341"/>
      <c r="EV575" s="341"/>
      <c r="EW575" s="341"/>
    </row>
    <row r="576" spans="1:153" s="366" customFormat="1" ht="12.75">
      <c r="A576" s="336"/>
      <c r="B576" s="337"/>
      <c r="C576" s="425"/>
      <c r="D576" s="338"/>
      <c r="E576" s="339"/>
      <c r="F576" s="347"/>
      <c r="G576" s="347"/>
      <c r="H576" s="347"/>
      <c r="I576" s="347"/>
      <c r="J576" s="347"/>
      <c r="K576" s="347"/>
      <c r="L576" s="347"/>
      <c r="M576" s="347"/>
      <c r="N576" s="347"/>
      <c r="O576" s="347"/>
      <c r="P576" s="347"/>
      <c r="Q576" s="347"/>
      <c r="R576" s="347"/>
      <c r="S576" s="347"/>
      <c r="T576" s="347"/>
      <c r="U576" s="347"/>
      <c r="V576" s="347"/>
      <c r="W576" s="347"/>
      <c r="X576" s="347"/>
      <c r="Y576" s="347"/>
      <c r="Z576" s="347"/>
      <c r="AA576" s="347"/>
      <c r="AB576" s="347"/>
      <c r="AC576" s="341"/>
      <c r="AD576" s="341"/>
      <c r="AE576" s="341"/>
      <c r="AF576" s="341"/>
      <c r="AG576" s="341"/>
      <c r="AH576" s="341"/>
      <c r="AI576" s="341"/>
      <c r="AJ576" s="341"/>
      <c r="AK576" s="341"/>
      <c r="AL576" s="341"/>
      <c r="AM576" s="341"/>
      <c r="AN576" s="341"/>
      <c r="AO576" s="341"/>
      <c r="AP576" s="341"/>
      <c r="AQ576" s="341"/>
      <c r="AR576" s="341"/>
      <c r="AS576" s="341"/>
      <c r="AT576" s="341"/>
      <c r="AU576" s="341"/>
      <c r="AV576" s="341"/>
      <c r="AW576" s="341"/>
      <c r="AX576" s="341"/>
      <c r="AY576" s="341"/>
      <c r="AZ576" s="341"/>
      <c r="BA576" s="341"/>
      <c r="BB576" s="341"/>
      <c r="BC576" s="341"/>
      <c r="BD576" s="341"/>
      <c r="BE576" s="341"/>
      <c r="BF576" s="341"/>
      <c r="BG576" s="341"/>
      <c r="BH576" s="341"/>
      <c r="BI576" s="341"/>
      <c r="BJ576" s="341"/>
      <c r="BK576" s="341"/>
      <c r="BL576" s="341"/>
      <c r="BM576" s="341"/>
      <c r="BN576" s="341"/>
      <c r="BO576" s="341"/>
      <c r="BP576" s="341"/>
      <c r="BQ576" s="341"/>
      <c r="BR576" s="341"/>
      <c r="BS576" s="341"/>
      <c r="BT576" s="341"/>
      <c r="BU576" s="341"/>
      <c r="BV576" s="341"/>
      <c r="BW576" s="341"/>
      <c r="BX576" s="341"/>
      <c r="BY576" s="341"/>
      <c r="BZ576" s="341"/>
      <c r="CA576" s="341"/>
      <c r="CB576" s="341"/>
      <c r="CC576" s="341"/>
      <c r="CD576" s="341"/>
      <c r="CE576" s="341"/>
      <c r="CF576" s="341"/>
      <c r="CG576" s="341"/>
      <c r="CH576" s="341"/>
      <c r="CI576" s="341"/>
      <c r="CJ576" s="341"/>
      <c r="CK576" s="341"/>
      <c r="CL576" s="341"/>
      <c r="CM576" s="341"/>
      <c r="CN576" s="341"/>
      <c r="CO576" s="341"/>
      <c r="CP576" s="341"/>
      <c r="CQ576" s="341"/>
      <c r="CR576" s="341"/>
      <c r="CS576" s="341"/>
      <c r="CT576" s="341"/>
      <c r="CU576" s="341"/>
      <c r="CV576" s="341"/>
      <c r="CW576" s="341"/>
      <c r="CX576" s="341"/>
      <c r="CY576" s="341"/>
      <c r="CZ576" s="341"/>
      <c r="DA576" s="341"/>
      <c r="DB576" s="341"/>
      <c r="DC576" s="341"/>
      <c r="DD576" s="341"/>
      <c r="DE576" s="341"/>
      <c r="DF576" s="341"/>
      <c r="DG576" s="341"/>
      <c r="DH576" s="341"/>
      <c r="DI576" s="341"/>
      <c r="DJ576" s="341"/>
      <c r="DK576" s="341"/>
      <c r="DL576" s="341"/>
      <c r="DM576" s="341"/>
      <c r="DN576" s="341"/>
      <c r="DO576" s="341"/>
      <c r="DP576" s="341"/>
      <c r="DQ576" s="341"/>
      <c r="DR576" s="341"/>
      <c r="DS576" s="341"/>
      <c r="DT576" s="341"/>
      <c r="DU576" s="341"/>
      <c r="DV576" s="341"/>
      <c r="DW576" s="341"/>
      <c r="DX576" s="341"/>
      <c r="DY576" s="341"/>
      <c r="DZ576" s="341"/>
      <c r="EA576" s="341"/>
      <c r="EB576" s="341"/>
      <c r="EC576" s="341"/>
      <c r="ED576" s="341"/>
      <c r="EE576" s="341"/>
      <c r="EF576" s="341"/>
      <c r="EG576" s="341"/>
      <c r="EH576" s="341"/>
      <c r="EI576" s="341"/>
      <c r="EJ576" s="341"/>
      <c r="EK576" s="341"/>
      <c r="EL576" s="341"/>
      <c r="EM576" s="341"/>
      <c r="EN576" s="341"/>
      <c r="EO576" s="341"/>
      <c r="EP576" s="341"/>
      <c r="EQ576" s="341"/>
      <c r="ER576" s="341"/>
      <c r="ES576" s="341"/>
      <c r="ET576" s="341"/>
      <c r="EU576" s="341"/>
      <c r="EV576" s="341"/>
      <c r="EW576" s="341"/>
    </row>
    <row r="577" spans="1:153" s="366" customFormat="1" ht="12.75">
      <c r="A577" s="336"/>
      <c r="B577" s="337"/>
      <c r="C577" s="425"/>
      <c r="D577" s="338"/>
      <c r="E577" s="339"/>
      <c r="F577" s="347"/>
      <c r="G577" s="347"/>
      <c r="H577" s="347"/>
      <c r="I577" s="347"/>
      <c r="J577" s="347"/>
      <c r="K577" s="347"/>
      <c r="L577" s="347"/>
      <c r="M577" s="347"/>
      <c r="N577" s="347"/>
      <c r="O577" s="347"/>
      <c r="P577" s="347"/>
      <c r="Q577" s="347"/>
      <c r="R577" s="347"/>
      <c r="S577" s="347"/>
      <c r="T577" s="347"/>
      <c r="U577" s="347"/>
      <c r="V577" s="347"/>
      <c r="W577" s="347"/>
      <c r="X577" s="347"/>
      <c r="Y577" s="347"/>
      <c r="Z577" s="347"/>
      <c r="AA577" s="347"/>
      <c r="AB577" s="347"/>
      <c r="AC577" s="341"/>
      <c r="AD577" s="341"/>
      <c r="AE577" s="341"/>
      <c r="AF577" s="341"/>
      <c r="AG577" s="341"/>
      <c r="AH577" s="341"/>
      <c r="AI577" s="341"/>
      <c r="AJ577" s="341"/>
      <c r="AK577" s="341"/>
      <c r="AL577" s="341"/>
      <c r="AM577" s="341"/>
      <c r="AN577" s="341"/>
      <c r="AO577" s="341"/>
      <c r="AP577" s="341"/>
      <c r="AQ577" s="341"/>
      <c r="AR577" s="341"/>
      <c r="AS577" s="341"/>
      <c r="AT577" s="341"/>
      <c r="AU577" s="341"/>
      <c r="AV577" s="341"/>
      <c r="AW577" s="341"/>
      <c r="AX577" s="341"/>
      <c r="AY577" s="341"/>
      <c r="AZ577" s="341"/>
      <c r="BA577" s="341"/>
      <c r="BB577" s="341"/>
      <c r="BC577" s="341"/>
      <c r="BD577" s="341"/>
      <c r="BE577" s="341"/>
      <c r="BF577" s="341"/>
      <c r="BG577" s="341"/>
      <c r="BH577" s="341"/>
      <c r="BI577" s="341"/>
      <c r="BJ577" s="341"/>
      <c r="BK577" s="341"/>
      <c r="BL577" s="341"/>
      <c r="BM577" s="341"/>
      <c r="BN577" s="341"/>
      <c r="BO577" s="341"/>
      <c r="BP577" s="341"/>
      <c r="BQ577" s="341"/>
      <c r="BR577" s="341"/>
      <c r="BS577" s="341"/>
      <c r="BT577" s="341"/>
      <c r="BU577" s="341"/>
      <c r="BV577" s="341"/>
      <c r="BW577" s="341"/>
      <c r="BX577" s="341"/>
      <c r="BY577" s="341"/>
      <c r="BZ577" s="341"/>
      <c r="CA577" s="341"/>
      <c r="CB577" s="341"/>
      <c r="CC577" s="341"/>
      <c r="CD577" s="341"/>
      <c r="CE577" s="341"/>
      <c r="CF577" s="341"/>
      <c r="CG577" s="341"/>
      <c r="CH577" s="341"/>
      <c r="CI577" s="341"/>
      <c r="CJ577" s="341"/>
      <c r="CK577" s="341"/>
      <c r="CL577" s="341"/>
      <c r="CM577" s="341"/>
      <c r="CN577" s="341"/>
      <c r="CO577" s="341"/>
      <c r="CP577" s="341"/>
      <c r="CQ577" s="341"/>
      <c r="CR577" s="341"/>
      <c r="CS577" s="341"/>
      <c r="CT577" s="341"/>
      <c r="CU577" s="341"/>
      <c r="CV577" s="341"/>
      <c r="CW577" s="341"/>
      <c r="CX577" s="341"/>
      <c r="CY577" s="341"/>
      <c r="CZ577" s="341"/>
      <c r="DA577" s="341"/>
      <c r="DB577" s="341"/>
      <c r="DC577" s="341"/>
      <c r="DD577" s="341"/>
      <c r="DE577" s="341"/>
      <c r="DF577" s="341"/>
      <c r="DG577" s="341"/>
      <c r="DH577" s="341"/>
      <c r="DI577" s="341"/>
      <c r="DJ577" s="341"/>
      <c r="DK577" s="341"/>
      <c r="DL577" s="341"/>
      <c r="DM577" s="341"/>
      <c r="DN577" s="341"/>
      <c r="DO577" s="341"/>
      <c r="DP577" s="341"/>
      <c r="DQ577" s="341"/>
      <c r="DR577" s="341"/>
      <c r="DS577" s="341"/>
      <c r="DT577" s="341"/>
      <c r="DU577" s="341"/>
      <c r="DV577" s="341"/>
      <c r="DW577" s="341"/>
      <c r="DX577" s="341"/>
      <c r="DY577" s="341"/>
      <c r="DZ577" s="341"/>
      <c r="EA577" s="341"/>
      <c r="EB577" s="341"/>
      <c r="EC577" s="341"/>
      <c r="ED577" s="341"/>
      <c r="EE577" s="341"/>
      <c r="EF577" s="341"/>
      <c r="EG577" s="341"/>
      <c r="EH577" s="341"/>
      <c r="EI577" s="341"/>
      <c r="EJ577" s="341"/>
      <c r="EK577" s="341"/>
      <c r="EL577" s="341"/>
      <c r="EM577" s="341"/>
      <c r="EN577" s="341"/>
      <c r="EO577" s="341"/>
      <c r="EP577" s="341"/>
      <c r="EQ577" s="341"/>
      <c r="ER577" s="341"/>
      <c r="ES577" s="341"/>
      <c r="ET577" s="341"/>
      <c r="EU577" s="341"/>
      <c r="EV577" s="341"/>
      <c r="EW577" s="341"/>
    </row>
    <row r="578" spans="1:153" s="366" customFormat="1" ht="12.75">
      <c r="A578" s="336"/>
      <c r="B578" s="337"/>
      <c r="C578" s="425"/>
      <c r="D578" s="338"/>
      <c r="E578" s="339"/>
      <c r="F578" s="347"/>
      <c r="G578" s="347"/>
      <c r="H578" s="347"/>
      <c r="I578" s="347"/>
      <c r="J578" s="347"/>
      <c r="K578" s="347"/>
      <c r="L578" s="347"/>
      <c r="M578" s="347"/>
      <c r="N578" s="347"/>
      <c r="O578" s="347"/>
      <c r="P578" s="347"/>
      <c r="Q578" s="347"/>
      <c r="R578" s="347"/>
      <c r="S578" s="347"/>
      <c r="T578" s="347"/>
      <c r="U578" s="347"/>
      <c r="V578" s="347"/>
      <c r="W578" s="347"/>
      <c r="X578" s="347"/>
      <c r="Y578" s="347"/>
      <c r="Z578" s="347"/>
      <c r="AA578" s="347"/>
      <c r="AB578" s="347"/>
      <c r="AC578" s="341"/>
      <c r="AD578" s="341"/>
      <c r="AE578" s="341"/>
      <c r="AF578" s="341"/>
      <c r="AG578" s="341"/>
      <c r="AH578" s="341"/>
      <c r="AI578" s="341"/>
      <c r="AJ578" s="341"/>
      <c r="AK578" s="341"/>
      <c r="AL578" s="341"/>
      <c r="AM578" s="341"/>
      <c r="AN578" s="341"/>
      <c r="AO578" s="341"/>
      <c r="AP578" s="341"/>
      <c r="AQ578" s="341"/>
      <c r="AR578" s="341"/>
      <c r="AS578" s="341"/>
      <c r="AT578" s="341"/>
      <c r="AU578" s="341"/>
      <c r="AV578" s="341"/>
      <c r="AW578" s="341"/>
      <c r="AX578" s="341"/>
      <c r="AY578" s="341"/>
      <c r="AZ578" s="341"/>
      <c r="BA578" s="341"/>
      <c r="BB578" s="341"/>
      <c r="BC578" s="341"/>
      <c r="BD578" s="341"/>
      <c r="BE578" s="341"/>
      <c r="BF578" s="341"/>
      <c r="BG578" s="341"/>
      <c r="BH578" s="341"/>
      <c r="BI578" s="341"/>
      <c r="BJ578" s="341"/>
      <c r="BK578" s="341"/>
      <c r="BL578" s="341"/>
      <c r="BM578" s="341"/>
      <c r="BN578" s="341"/>
      <c r="BO578" s="341"/>
      <c r="BP578" s="341"/>
      <c r="BQ578" s="341"/>
      <c r="BR578" s="341"/>
      <c r="BS578" s="341"/>
      <c r="BT578" s="341"/>
      <c r="BU578" s="341"/>
      <c r="BV578" s="341"/>
      <c r="BW578" s="341"/>
      <c r="BX578" s="341"/>
      <c r="BY578" s="341"/>
      <c r="BZ578" s="341"/>
      <c r="CA578" s="341"/>
      <c r="CB578" s="341"/>
      <c r="CC578" s="341"/>
      <c r="CD578" s="341"/>
      <c r="CE578" s="341"/>
      <c r="CF578" s="341"/>
      <c r="CG578" s="341"/>
      <c r="CH578" s="341"/>
      <c r="CI578" s="341"/>
      <c r="CJ578" s="341"/>
      <c r="CK578" s="341"/>
      <c r="CL578" s="341"/>
      <c r="CM578" s="341"/>
      <c r="CN578" s="341"/>
      <c r="CO578" s="341"/>
      <c r="CP578" s="341"/>
      <c r="CQ578" s="341"/>
      <c r="CR578" s="341"/>
      <c r="CS578" s="341"/>
      <c r="CT578" s="341"/>
      <c r="CU578" s="341"/>
      <c r="CV578" s="341"/>
      <c r="CW578" s="341"/>
      <c r="CX578" s="341"/>
      <c r="CY578" s="341"/>
      <c r="CZ578" s="341"/>
      <c r="DA578" s="341"/>
      <c r="DB578" s="341"/>
      <c r="DC578" s="341"/>
      <c r="DD578" s="341"/>
      <c r="DE578" s="341"/>
      <c r="DF578" s="341"/>
      <c r="DG578" s="341"/>
      <c r="DH578" s="341"/>
      <c r="DI578" s="341"/>
      <c r="DJ578" s="341"/>
      <c r="DK578" s="341"/>
      <c r="DL578" s="341"/>
      <c r="DM578" s="341"/>
      <c r="DN578" s="341"/>
      <c r="DO578" s="341"/>
      <c r="DP578" s="341"/>
      <c r="DQ578" s="341"/>
      <c r="DR578" s="341"/>
      <c r="DS578" s="341"/>
      <c r="DT578" s="341"/>
      <c r="DU578" s="341"/>
      <c r="DV578" s="341"/>
      <c r="DW578" s="341"/>
      <c r="DX578" s="341"/>
      <c r="DY578" s="341"/>
      <c r="DZ578" s="341"/>
      <c r="EA578" s="341"/>
      <c r="EB578" s="341"/>
      <c r="EC578" s="341"/>
      <c r="ED578" s="341"/>
      <c r="EE578" s="341"/>
      <c r="EF578" s="341"/>
      <c r="EG578" s="341"/>
      <c r="EH578" s="341"/>
      <c r="EI578" s="341"/>
      <c r="EJ578" s="341"/>
      <c r="EK578" s="341"/>
      <c r="EL578" s="341"/>
      <c r="EM578" s="341"/>
      <c r="EN578" s="341"/>
      <c r="EO578" s="341"/>
      <c r="EP578" s="341"/>
      <c r="EQ578" s="341"/>
      <c r="ER578" s="341"/>
      <c r="ES578" s="341"/>
      <c r="ET578" s="341"/>
      <c r="EU578" s="341"/>
      <c r="EV578" s="341"/>
      <c r="EW578" s="341"/>
    </row>
    <row r="579" spans="1:153" s="366" customFormat="1" ht="12.75">
      <c r="A579" s="336"/>
      <c r="B579" s="337"/>
      <c r="C579" s="425"/>
      <c r="D579" s="338"/>
      <c r="E579" s="339"/>
      <c r="F579" s="347"/>
      <c r="G579" s="347"/>
      <c r="H579" s="347"/>
      <c r="I579" s="347"/>
      <c r="J579" s="347"/>
      <c r="K579" s="347"/>
      <c r="L579" s="347"/>
      <c r="M579" s="347"/>
      <c r="N579" s="347"/>
      <c r="O579" s="347"/>
      <c r="P579" s="347"/>
      <c r="Q579" s="347"/>
      <c r="R579" s="347"/>
      <c r="S579" s="347"/>
      <c r="T579" s="347"/>
      <c r="U579" s="347"/>
      <c r="V579" s="347"/>
      <c r="W579" s="347"/>
      <c r="X579" s="347"/>
      <c r="Y579" s="347"/>
      <c r="Z579" s="347"/>
      <c r="AA579" s="347"/>
      <c r="AB579" s="347"/>
      <c r="AC579" s="341"/>
      <c r="AD579" s="341"/>
      <c r="AE579" s="341"/>
      <c r="AF579" s="341"/>
      <c r="AG579" s="341"/>
      <c r="AH579" s="341"/>
      <c r="AI579" s="341"/>
      <c r="AJ579" s="341"/>
      <c r="AK579" s="341"/>
      <c r="AL579" s="341"/>
      <c r="AM579" s="341"/>
      <c r="AN579" s="341"/>
      <c r="AO579" s="341"/>
      <c r="AP579" s="341"/>
      <c r="AQ579" s="341"/>
      <c r="AR579" s="341"/>
      <c r="AS579" s="341"/>
      <c r="AT579" s="341"/>
      <c r="AU579" s="341"/>
      <c r="AV579" s="341"/>
      <c r="AW579" s="341"/>
      <c r="AX579" s="341"/>
      <c r="AY579" s="341"/>
      <c r="AZ579" s="341"/>
      <c r="BA579" s="341"/>
      <c r="BB579" s="341"/>
      <c r="BC579" s="341"/>
      <c r="BD579" s="341"/>
      <c r="BE579" s="341"/>
      <c r="BF579" s="341"/>
      <c r="BG579" s="341"/>
      <c r="BH579" s="341"/>
      <c r="BI579" s="341"/>
      <c r="BJ579" s="341"/>
      <c r="BK579" s="341"/>
      <c r="BL579" s="341"/>
      <c r="BM579" s="341"/>
      <c r="BN579" s="341"/>
      <c r="BO579" s="341"/>
      <c r="BP579" s="341"/>
      <c r="BQ579" s="341"/>
      <c r="BR579" s="341"/>
      <c r="BS579" s="341"/>
      <c r="BT579" s="341"/>
      <c r="BU579" s="341"/>
      <c r="BV579" s="341"/>
      <c r="BW579" s="341"/>
      <c r="BX579" s="341"/>
      <c r="BY579" s="341"/>
      <c r="BZ579" s="341"/>
      <c r="CA579" s="341"/>
      <c r="CB579" s="341"/>
      <c r="CC579" s="341"/>
      <c r="CD579" s="341"/>
      <c r="CE579" s="341"/>
      <c r="CF579" s="341"/>
      <c r="CG579" s="341"/>
      <c r="CH579" s="341"/>
      <c r="CI579" s="341"/>
      <c r="CJ579" s="341"/>
      <c r="CK579" s="341"/>
      <c r="CL579" s="341"/>
      <c r="CM579" s="341"/>
      <c r="CN579" s="341"/>
      <c r="CO579" s="341"/>
      <c r="CP579" s="341"/>
      <c r="CQ579" s="341"/>
      <c r="CR579" s="341"/>
      <c r="CS579" s="341"/>
      <c r="CT579" s="341"/>
      <c r="CU579" s="341"/>
      <c r="CV579" s="341"/>
      <c r="CW579" s="341"/>
      <c r="CX579" s="341"/>
      <c r="CY579" s="341"/>
      <c r="CZ579" s="341"/>
      <c r="DA579" s="341"/>
      <c r="DB579" s="341"/>
      <c r="DC579" s="341"/>
      <c r="DD579" s="341"/>
      <c r="DE579" s="341"/>
      <c r="DF579" s="341"/>
      <c r="DG579" s="341"/>
      <c r="DH579" s="341"/>
      <c r="DI579" s="341"/>
      <c r="DJ579" s="341"/>
      <c r="DK579" s="341"/>
      <c r="DL579" s="341"/>
      <c r="DM579" s="341"/>
      <c r="DN579" s="341"/>
      <c r="DO579" s="341"/>
      <c r="DP579" s="341"/>
      <c r="DQ579" s="341"/>
      <c r="DR579" s="341"/>
      <c r="DS579" s="341"/>
      <c r="DT579" s="341"/>
      <c r="DU579" s="341"/>
      <c r="DV579" s="341"/>
      <c r="DW579" s="341"/>
      <c r="DX579" s="341"/>
      <c r="DY579" s="341"/>
      <c r="DZ579" s="341"/>
      <c r="EA579" s="341"/>
      <c r="EB579" s="341"/>
      <c r="EC579" s="341"/>
      <c r="ED579" s="341"/>
      <c r="EE579" s="341"/>
      <c r="EF579" s="341"/>
      <c r="EG579" s="341"/>
      <c r="EH579" s="341"/>
      <c r="EI579" s="341"/>
      <c r="EJ579" s="341"/>
      <c r="EK579" s="341"/>
      <c r="EL579" s="341"/>
      <c r="EM579" s="341"/>
      <c r="EN579" s="341"/>
      <c r="EO579" s="341"/>
      <c r="EP579" s="341"/>
      <c r="EQ579" s="341"/>
      <c r="ER579" s="341"/>
      <c r="ES579" s="341"/>
      <c r="ET579" s="341"/>
      <c r="EU579" s="341"/>
      <c r="EV579" s="341"/>
      <c r="EW579" s="341"/>
    </row>
    <row r="580" spans="1:153" s="366" customFormat="1" ht="12.75">
      <c r="A580" s="336"/>
      <c r="B580" s="337"/>
      <c r="C580" s="425"/>
      <c r="D580" s="338"/>
      <c r="E580" s="339"/>
      <c r="F580" s="347"/>
      <c r="G580" s="347"/>
      <c r="H580" s="347"/>
      <c r="I580" s="347"/>
      <c r="J580" s="347"/>
      <c r="K580" s="347"/>
      <c r="L580" s="347"/>
      <c r="M580" s="347"/>
      <c r="N580" s="347"/>
      <c r="O580" s="347"/>
      <c r="P580" s="347"/>
      <c r="Q580" s="347"/>
      <c r="R580" s="347"/>
      <c r="S580" s="347"/>
      <c r="T580" s="347"/>
      <c r="U580" s="347"/>
      <c r="V580" s="347"/>
      <c r="W580" s="347"/>
      <c r="X580" s="347"/>
      <c r="Y580" s="347"/>
      <c r="Z580" s="347"/>
      <c r="AA580" s="347"/>
      <c r="AB580" s="347"/>
      <c r="AC580" s="341"/>
      <c r="AD580" s="341"/>
      <c r="AE580" s="341"/>
      <c r="AF580" s="341"/>
      <c r="AG580" s="341"/>
      <c r="AH580" s="341"/>
      <c r="AI580" s="341"/>
      <c r="AJ580" s="341"/>
      <c r="AK580" s="341"/>
      <c r="AL580" s="341"/>
      <c r="AM580" s="341"/>
      <c r="AN580" s="341"/>
      <c r="AO580" s="341"/>
      <c r="AP580" s="341"/>
      <c r="AQ580" s="341"/>
      <c r="AR580" s="341"/>
      <c r="AS580" s="341"/>
      <c r="AT580" s="341"/>
      <c r="AU580" s="341"/>
      <c r="AV580" s="341"/>
      <c r="AW580" s="341"/>
      <c r="AX580" s="341"/>
      <c r="AY580" s="341"/>
      <c r="AZ580" s="341"/>
      <c r="BA580" s="341"/>
      <c r="BB580" s="341"/>
      <c r="BC580" s="341"/>
      <c r="BD580" s="341"/>
      <c r="BE580" s="341"/>
      <c r="BF580" s="341"/>
      <c r="BG580" s="341"/>
      <c r="BH580" s="341"/>
      <c r="BI580" s="341"/>
      <c r="BJ580" s="341"/>
      <c r="BK580" s="341"/>
      <c r="BL580" s="341"/>
      <c r="BM580" s="341"/>
      <c r="BN580" s="341"/>
      <c r="BO580" s="341"/>
      <c r="BP580" s="341"/>
      <c r="BQ580" s="341"/>
      <c r="BR580" s="341"/>
      <c r="BS580" s="341"/>
      <c r="BT580" s="341"/>
      <c r="BU580" s="341"/>
      <c r="BV580" s="341"/>
      <c r="BW580" s="341"/>
      <c r="BX580" s="341"/>
      <c r="BY580" s="341"/>
      <c r="BZ580" s="341"/>
      <c r="CA580" s="341"/>
      <c r="CB580" s="341"/>
      <c r="CC580" s="341"/>
      <c r="CD580" s="341"/>
      <c r="CE580" s="341"/>
      <c r="CF580" s="341"/>
      <c r="CG580" s="341"/>
      <c r="CH580" s="341"/>
      <c r="CI580" s="341"/>
      <c r="CJ580" s="341"/>
      <c r="CK580" s="341"/>
      <c r="CL580" s="341"/>
      <c r="CM580" s="341"/>
      <c r="CN580" s="341"/>
      <c r="CO580" s="341"/>
      <c r="CP580" s="341"/>
      <c r="CQ580" s="341"/>
      <c r="CR580" s="341"/>
      <c r="CS580" s="341"/>
      <c r="CT580" s="341"/>
      <c r="CU580" s="341"/>
      <c r="CV580" s="341"/>
      <c r="CW580" s="341"/>
      <c r="CX580" s="341"/>
      <c r="CY580" s="341"/>
      <c r="CZ580" s="341"/>
      <c r="DA580" s="341"/>
      <c r="DB580" s="341"/>
      <c r="DC580" s="341"/>
      <c r="DD580" s="341"/>
      <c r="DE580" s="341"/>
      <c r="DF580" s="341"/>
      <c r="DG580" s="341"/>
      <c r="DH580" s="341"/>
      <c r="DI580" s="341"/>
      <c r="DJ580" s="341"/>
      <c r="DK580" s="341"/>
      <c r="DL580" s="341"/>
      <c r="DM580" s="341"/>
      <c r="DN580" s="341"/>
      <c r="DO580" s="341"/>
      <c r="DP580" s="341"/>
      <c r="DQ580" s="341"/>
      <c r="DR580" s="341"/>
      <c r="DS580" s="341"/>
      <c r="DT580" s="341"/>
      <c r="DU580" s="341"/>
      <c r="DV580" s="341"/>
      <c r="DW580" s="341"/>
      <c r="DX580" s="341"/>
      <c r="DY580" s="341"/>
      <c r="DZ580" s="341"/>
      <c r="EA580" s="341"/>
      <c r="EB580" s="341"/>
      <c r="EC580" s="341"/>
      <c r="ED580" s="341"/>
      <c r="EE580" s="341"/>
      <c r="EF580" s="341"/>
      <c r="EG580" s="341"/>
      <c r="EH580" s="341"/>
      <c r="EI580" s="341"/>
      <c r="EJ580" s="341"/>
      <c r="EK580" s="341"/>
      <c r="EL580" s="341"/>
      <c r="EM580" s="341"/>
      <c r="EN580" s="341"/>
      <c r="EO580" s="341"/>
      <c r="EP580" s="341"/>
      <c r="EQ580" s="341"/>
      <c r="ER580" s="341"/>
      <c r="ES580" s="341"/>
      <c r="ET580" s="341"/>
      <c r="EU580" s="341"/>
      <c r="EV580" s="341"/>
      <c r="EW580" s="341"/>
    </row>
    <row r="581" spans="1:153" s="366" customFormat="1" ht="12.75">
      <c r="A581" s="336"/>
      <c r="B581" s="337"/>
      <c r="C581" s="425"/>
      <c r="D581" s="338"/>
      <c r="E581" s="339"/>
      <c r="F581" s="347"/>
      <c r="G581" s="347"/>
      <c r="H581" s="347"/>
      <c r="I581" s="347"/>
      <c r="J581" s="347"/>
      <c r="K581" s="347"/>
      <c r="L581" s="347"/>
      <c r="M581" s="347"/>
      <c r="N581" s="347"/>
      <c r="O581" s="347"/>
      <c r="P581" s="347"/>
      <c r="Q581" s="347"/>
      <c r="R581" s="347"/>
      <c r="S581" s="347"/>
      <c r="T581" s="347"/>
      <c r="U581" s="347"/>
      <c r="V581" s="347"/>
      <c r="W581" s="347"/>
      <c r="X581" s="347"/>
      <c r="Y581" s="347"/>
      <c r="Z581" s="347"/>
      <c r="AA581" s="347"/>
      <c r="AB581" s="347"/>
      <c r="AC581" s="341"/>
      <c r="AD581" s="341"/>
      <c r="AE581" s="341"/>
      <c r="AF581" s="341"/>
      <c r="AG581" s="341"/>
      <c r="AH581" s="341"/>
      <c r="AI581" s="341"/>
      <c r="AJ581" s="341"/>
      <c r="AK581" s="341"/>
      <c r="AL581" s="341"/>
      <c r="AM581" s="341"/>
      <c r="AN581" s="341"/>
      <c r="AO581" s="341"/>
      <c r="AP581" s="341"/>
      <c r="AQ581" s="341"/>
      <c r="AR581" s="341"/>
      <c r="AS581" s="341"/>
      <c r="AT581" s="341"/>
      <c r="AU581" s="341"/>
      <c r="AV581" s="341"/>
      <c r="AW581" s="341"/>
      <c r="AX581" s="341"/>
      <c r="AY581" s="341"/>
      <c r="AZ581" s="341"/>
      <c r="BA581" s="341"/>
      <c r="BB581" s="341"/>
      <c r="BC581" s="341"/>
      <c r="BD581" s="341"/>
      <c r="BE581" s="341"/>
      <c r="BF581" s="341"/>
      <c r="BG581" s="341"/>
      <c r="BH581" s="341"/>
      <c r="BI581" s="341"/>
      <c r="BJ581" s="341"/>
      <c r="BK581" s="341"/>
      <c r="BL581" s="341"/>
      <c r="BM581" s="341"/>
      <c r="BN581" s="341"/>
      <c r="BO581" s="341"/>
      <c r="BP581" s="341"/>
      <c r="BQ581" s="341"/>
      <c r="BR581" s="341"/>
      <c r="BS581" s="341"/>
      <c r="BT581" s="341"/>
      <c r="BU581" s="341"/>
      <c r="BV581" s="341"/>
      <c r="BW581" s="341"/>
      <c r="BX581" s="341"/>
      <c r="BY581" s="341"/>
      <c r="BZ581" s="341"/>
      <c r="CA581" s="341"/>
      <c r="CB581" s="341"/>
      <c r="CC581" s="341"/>
      <c r="CD581" s="341"/>
      <c r="CE581" s="341"/>
      <c r="CF581" s="341"/>
      <c r="CG581" s="341"/>
      <c r="CH581" s="341"/>
      <c r="CI581" s="341"/>
      <c r="CJ581" s="341"/>
      <c r="CK581" s="341"/>
      <c r="CL581" s="341"/>
      <c r="CM581" s="341"/>
      <c r="CN581" s="341"/>
      <c r="CO581" s="341"/>
      <c r="CP581" s="341"/>
      <c r="CQ581" s="341"/>
      <c r="CR581" s="341"/>
      <c r="CS581" s="341"/>
      <c r="CT581" s="341"/>
      <c r="CU581" s="341"/>
      <c r="CV581" s="341"/>
      <c r="CW581" s="341"/>
      <c r="CX581" s="341"/>
      <c r="CY581" s="341"/>
      <c r="CZ581" s="341"/>
      <c r="DA581" s="341"/>
      <c r="DB581" s="341"/>
      <c r="DC581" s="341"/>
      <c r="DD581" s="341"/>
      <c r="DE581" s="341"/>
      <c r="DF581" s="341"/>
      <c r="DG581" s="341"/>
      <c r="DH581" s="341"/>
      <c r="DI581" s="341"/>
      <c r="DJ581" s="341"/>
      <c r="DK581" s="341"/>
      <c r="DL581" s="341"/>
      <c r="DM581" s="341"/>
      <c r="DN581" s="341"/>
      <c r="DO581" s="341"/>
      <c r="DP581" s="341"/>
      <c r="DQ581" s="341"/>
      <c r="DR581" s="341"/>
      <c r="DS581" s="341"/>
      <c r="DT581" s="341"/>
      <c r="DU581" s="341"/>
      <c r="DV581" s="341"/>
      <c r="DW581" s="341"/>
      <c r="DX581" s="341"/>
      <c r="DY581" s="341"/>
      <c r="DZ581" s="341"/>
      <c r="EA581" s="341"/>
      <c r="EB581" s="341"/>
      <c r="EC581" s="341"/>
      <c r="ED581" s="341"/>
      <c r="EE581" s="341"/>
      <c r="EF581" s="341"/>
      <c r="EG581" s="341"/>
      <c r="EH581" s="341"/>
      <c r="EI581" s="341"/>
      <c r="EJ581" s="341"/>
      <c r="EK581" s="341"/>
      <c r="EL581" s="341"/>
      <c r="EM581" s="341"/>
      <c r="EN581" s="341"/>
      <c r="EO581" s="341"/>
      <c r="EP581" s="341"/>
      <c r="EQ581" s="341"/>
      <c r="ER581" s="341"/>
      <c r="ES581" s="341"/>
      <c r="ET581" s="341"/>
      <c r="EU581" s="341"/>
      <c r="EV581" s="341"/>
      <c r="EW581" s="341"/>
    </row>
    <row r="582" spans="1:153" s="366" customFormat="1" ht="12.75">
      <c r="A582" s="336"/>
      <c r="B582" s="337"/>
      <c r="C582" s="425"/>
      <c r="D582" s="338"/>
      <c r="E582" s="339"/>
      <c r="F582" s="347"/>
      <c r="G582" s="347"/>
      <c r="H582" s="347"/>
      <c r="I582" s="347"/>
      <c r="J582" s="347"/>
      <c r="K582" s="347"/>
      <c r="L582" s="347"/>
      <c r="M582" s="347"/>
      <c r="N582" s="347"/>
      <c r="O582" s="347"/>
      <c r="P582" s="347"/>
      <c r="Q582" s="347"/>
      <c r="R582" s="347"/>
      <c r="S582" s="347"/>
      <c r="T582" s="347"/>
      <c r="U582" s="347"/>
      <c r="V582" s="347"/>
      <c r="W582" s="347"/>
      <c r="X582" s="347"/>
      <c r="Y582" s="347"/>
      <c r="Z582" s="347"/>
      <c r="AA582" s="347"/>
      <c r="AB582" s="347"/>
      <c r="AC582" s="341"/>
      <c r="AD582" s="341"/>
      <c r="AE582" s="341"/>
      <c r="AF582" s="341"/>
      <c r="AG582" s="341"/>
      <c r="AH582" s="341"/>
      <c r="AI582" s="341"/>
      <c r="AJ582" s="341"/>
      <c r="AK582" s="341"/>
      <c r="AL582" s="341"/>
      <c r="AM582" s="341"/>
      <c r="AN582" s="341"/>
      <c r="AO582" s="341"/>
      <c r="AP582" s="341"/>
      <c r="AQ582" s="341"/>
      <c r="AR582" s="341"/>
      <c r="AS582" s="341"/>
      <c r="AT582" s="341"/>
      <c r="AU582" s="341"/>
      <c r="AV582" s="341"/>
      <c r="AW582" s="341"/>
      <c r="AX582" s="341"/>
      <c r="AY582" s="341"/>
      <c r="AZ582" s="341"/>
      <c r="BA582" s="341"/>
      <c r="BB582" s="341"/>
      <c r="BC582" s="341"/>
      <c r="BD582" s="341"/>
      <c r="BE582" s="341"/>
      <c r="BF582" s="341"/>
      <c r="BG582" s="341"/>
      <c r="BH582" s="341"/>
      <c r="BI582" s="341"/>
      <c r="BJ582" s="341"/>
      <c r="BK582" s="341"/>
      <c r="BL582" s="341"/>
      <c r="BM582" s="341"/>
      <c r="BN582" s="341"/>
      <c r="BO582" s="341"/>
      <c r="BP582" s="341"/>
      <c r="BQ582" s="341"/>
      <c r="BR582" s="341"/>
      <c r="BS582" s="341"/>
      <c r="BT582" s="341"/>
      <c r="BU582" s="341"/>
      <c r="BV582" s="341"/>
      <c r="BW582" s="341"/>
      <c r="BX582" s="341"/>
      <c r="BY582" s="341"/>
      <c r="BZ582" s="341"/>
      <c r="CA582" s="341"/>
      <c r="CB582" s="341"/>
      <c r="CC582" s="341"/>
      <c r="CD582" s="341"/>
      <c r="CE582" s="341"/>
      <c r="CF582" s="341"/>
      <c r="CG582" s="341"/>
      <c r="CH582" s="341"/>
      <c r="CI582" s="341"/>
      <c r="CJ582" s="341"/>
      <c r="CK582" s="341"/>
      <c r="CL582" s="341"/>
      <c r="CM582" s="341"/>
      <c r="CN582" s="341"/>
      <c r="CO582" s="341"/>
      <c r="CP582" s="341"/>
      <c r="CQ582" s="341"/>
      <c r="CR582" s="341"/>
      <c r="CS582" s="341"/>
      <c r="CT582" s="341"/>
      <c r="CU582" s="341"/>
      <c r="CV582" s="341"/>
      <c r="CW582" s="341"/>
      <c r="CX582" s="341"/>
      <c r="CY582" s="341"/>
      <c r="CZ582" s="341"/>
      <c r="DA582" s="341"/>
      <c r="DB582" s="341"/>
      <c r="DC582" s="341"/>
      <c r="DD582" s="341"/>
      <c r="DE582" s="341"/>
      <c r="DF582" s="341"/>
      <c r="DG582" s="341"/>
      <c r="DH582" s="341"/>
      <c r="DI582" s="341"/>
      <c r="DJ582" s="341"/>
      <c r="DK582" s="341"/>
      <c r="DL582" s="341"/>
      <c r="DM582" s="341"/>
      <c r="DN582" s="341"/>
      <c r="DO582" s="341"/>
      <c r="DP582" s="341"/>
      <c r="DQ582" s="341"/>
      <c r="DR582" s="341"/>
      <c r="DS582" s="341"/>
      <c r="DT582" s="341"/>
      <c r="DU582" s="341"/>
      <c r="DV582" s="341"/>
      <c r="DW582" s="341"/>
      <c r="DX582" s="341"/>
      <c r="DY582" s="341"/>
      <c r="DZ582" s="341"/>
      <c r="EA582" s="341"/>
      <c r="EB582" s="341"/>
      <c r="EC582" s="341"/>
      <c r="ED582" s="341"/>
      <c r="EE582" s="341"/>
      <c r="EF582" s="341"/>
      <c r="EG582" s="341"/>
      <c r="EH582" s="341"/>
      <c r="EI582" s="341"/>
      <c r="EJ582" s="341"/>
      <c r="EK582" s="341"/>
      <c r="EL582" s="341"/>
      <c r="EM582" s="341"/>
      <c r="EN582" s="341"/>
      <c r="EO582" s="341"/>
      <c r="EP582" s="341"/>
      <c r="EQ582" s="341"/>
      <c r="ER582" s="341"/>
      <c r="ES582" s="341"/>
      <c r="ET582" s="341"/>
      <c r="EU582" s="341"/>
      <c r="EV582" s="341"/>
      <c r="EW582" s="341"/>
    </row>
    <row r="583" spans="1:153" s="366" customFormat="1" ht="12.75">
      <c r="A583" s="336"/>
      <c r="B583" s="337"/>
      <c r="C583" s="425"/>
      <c r="D583" s="338"/>
      <c r="E583" s="339"/>
      <c r="F583" s="347"/>
      <c r="G583" s="347"/>
      <c r="H583" s="347"/>
      <c r="I583" s="347"/>
      <c r="J583" s="347"/>
      <c r="K583" s="347"/>
      <c r="L583" s="347"/>
      <c r="M583" s="347"/>
      <c r="N583" s="347"/>
      <c r="O583" s="347"/>
      <c r="P583" s="347"/>
      <c r="Q583" s="347"/>
      <c r="R583" s="347"/>
      <c r="S583" s="347"/>
      <c r="T583" s="347"/>
      <c r="U583" s="347"/>
      <c r="V583" s="347"/>
      <c r="W583" s="347"/>
      <c r="X583" s="347"/>
      <c r="Y583" s="347"/>
      <c r="Z583" s="347"/>
      <c r="AA583" s="347"/>
      <c r="AB583" s="347"/>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row>
    <row r="584" spans="1:153" s="366" customFormat="1" ht="12.75">
      <c r="A584" s="336"/>
      <c r="B584" s="337"/>
      <c r="C584" s="425"/>
      <c r="D584" s="338"/>
      <c r="E584" s="339"/>
      <c r="F584" s="347"/>
      <c r="G584" s="347"/>
      <c r="H584" s="347"/>
      <c r="I584" s="347"/>
      <c r="J584" s="347"/>
      <c r="K584" s="347"/>
      <c r="L584" s="347"/>
      <c r="M584" s="347"/>
      <c r="N584" s="347"/>
      <c r="O584" s="347"/>
      <c r="P584" s="347"/>
      <c r="Q584" s="347"/>
      <c r="R584" s="347"/>
      <c r="S584" s="347"/>
      <c r="T584" s="347"/>
      <c r="U584" s="347"/>
      <c r="V584" s="347"/>
      <c r="W584" s="347"/>
      <c r="X584" s="347"/>
      <c r="Y584" s="347"/>
      <c r="Z584" s="347"/>
      <c r="AA584" s="347"/>
      <c r="AB584" s="347"/>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row>
    <row r="585" spans="1:153" s="366" customFormat="1" ht="12.75">
      <c r="A585" s="336"/>
      <c r="B585" s="337"/>
      <c r="C585" s="425"/>
      <c r="D585" s="338"/>
      <c r="E585" s="339"/>
      <c r="F585" s="347"/>
      <c r="G585" s="347"/>
      <c r="H585" s="347"/>
      <c r="I585" s="347"/>
      <c r="J585" s="347"/>
      <c r="K585" s="347"/>
      <c r="L585" s="347"/>
      <c r="M585" s="347"/>
      <c r="N585" s="347"/>
      <c r="O585" s="347"/>
      <c r="P585" s="347"/>
      <c r="Q585" s="347"/>
      <c r="R585" s="347"/>
      <c r="S585" s="347"/>
      <c r="T585" s="347"/>
      <c r="U585" s="347"/>
      <c r="V585" s="347"/>
      <c r="W585" s="347"/>
      <c r="X585" s="347"/>
      <c r="Y585" s="347"/>
      <c r="Z585" s="347"/>
      <c r="AA585" s="347"/>
      <c r="AB585" s="347"/>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row>
    <row r="586" spans="1:153" s="366" customFormat="1" ht="12.75">
      <c r="A586" s="336"/>
      <c r="B586" s="337"/>
      <c r="C586" s="425"/>
      <c r="D586" s="338"/>
      <c r="E586" s="339"/>
      <c r="F586" s="347"/>
      <c r="G586" s="347"/>
      <c r="H586" s="347"/>
      <c r="I586" s="347"/>
      <c r="J586" s="347"/>
      <c r="K586" s="347"/>
      <c r="L586" s="347"/>
      <c r="M586" s="347"/>
      <c r="N586" s="347"/>
      <c r="O586" s="347"/>
      <c r="P586" s="347"/>
      <c r="Q586" s="347"/>
      <c r="R586" s="347"/>
      <c r="S586" s="347"/>
      <c r="T586" s="347"/>
      <c r="U586" s="347"/>
      <c r="V586" s="347"/>
      <c r="W586" s="347"/>
      <c r="X586" s="347"/>
      <c r="Y586" s="347"/>
      <c r="Z586" s="347"/>
      <c r="AA586" s="347"/>
      <c r="AB586" s="347"/>
      <c r="AC586" s="341"/>
      <c r="AD586" s="341"/>
      <c r="AE586" s="341"/>
      <c r="AF586" s="341"/>
      <c r="AG586" s="341"/>
      <c r="AH586" s="341"/>
      <c r="AI586" s="341"/>
      <c r="AJ586" s="341"/>
      <c r="AK586" s="341"/>
      <c r="AL586" s="341"/>
      <c r="AM586" s="341"/>
      <c r="AN586" s="341"/>
      <c r="AO586" s="341"/>
      <c r="AP586" s="341"/>
      <c r="AQ586" s="341"/>
      <c r="AR586" s="341"/>
      <c r="AS586" s="341"/>
      <c r="AT586" s="341"/>
      <c r="AU586" s="341"/>
      <c r="AV586" s="341"/>
      <c r="AW586" s="341"/>
      <c r="AX586" s="341"/>
      <c r="AY586" s="341"/>
      <c r="AZ586" s="341"/>
      <c r="BA586" s="341"/>
      <c r="BB586" s="341"/>
      <c r="BC586" s="341"/>
      <c r="BD586" s="341"/>
      <c r="BE586" s="341"/>
      <c r="BF586" s="341"/>
      <c r="BG586" s="341"/>
      <c r="BH586" s="341"/>
      <c r="BI586" s="341"/>
      <c r="BJ586" s="341"/>
      <c r="BK586" s="341"/>
      <c r="BL586" s="341"/>
      <c r="BM586" s="341"/>
      <c r="BN586" s="341"/>
      <c r="BO586" s="341"/>
      <c r="BP586" s="341"/>
      <c r="BQ586" s="341"/>
      <c r="BR586" s="341"/>
      <c r="BS586" s="341"/>
      <c r="BT586" s="341"/>
      <c r="BU586" s="341"/>
      <c r="BV586" s="341"/>
      <c r="BW586" s="341"/>
      <c r="BX586" s="341"/>
      <c r="BY586" s="341"/>
      <c r="BZ586" s="341"/>
      <c r="CA586" s="341"/>
      <c r="CB586" s="341"/>
      <c r="CC586" s="341"/>
      <c r="CD586" s="341"/>
      <c r="CE586" s="341"/>
      <c r="CF586" s="341"/>
      <c r="CG586" s="341"/>
      <c r="CH586" s="341"/>
      <c r="CI586" s="341"/>
      <c r="CJ586" s="341"/>
      <c r="CK586" s="341"/>
      <c r="CL586" s="341"/>
      <c r="CM586" s="341"/>
      <c r="CN586" s="341"/>
      <c r="CO586" s="341"/>
      <c r="CP586" s="341"/>
      <c r="CQ586" s="341"/>
      <c r="CR586" s="341"/>
      <c r="CS586" s="341"/>
      <c r="CT586" s="341"/>
      <c r="CU586" s="341"/>
      <c r="CV586" s="341"/>
      <c r="CW586" s="341"/>
      <c r="CX586" s="341"/>
      <c r="CY586" s="341"/>
      <c r="CZ586" s="341"/>
      <c r="DA586" s="341"/>
      <c r="DB586" s="341"/>
      <c r="DC586" s="341"/>
      <c r="DD586" s="341"/>
      <c r="DE586" s="341"/>
      <c r="DF586" s="341"/>
      <c r="DG586" s="341"/>
      <c r="DH586" s="341"/>
      <c r="DI586" s="341"/>
      <c r="DJ586" s="341"/>
      <c r="DK586" s="341"/>
      <c r="DL586" s="341"/>
      <c r="DM586" s="341"/>
      <c r="DN586" s="341"/>
      <c r="DO586" s="341"/>
      <c r="DP586" s="341"/>
      <c r="DQ586" s="341"/>
      <c r="DR586" s="341"/>
      <c r="DS586" s="341"/>
      <c r="DT586" s="341"/>
      <c r="DU586" s="341"/>
      <c r="DV586" s="341"/>
      <c r="DW586" s="341"/>
      <c r="DX586" s="341"/>
      <c r="DY586" s="341"/>
      <c r="DZ586" s="341"/>
      <c r="EA586" s="341"/>
      <c r="EB586" s="341"/>
      <c r="EC586" s="341"/>
      <c r="ED586" s="341"/>
      <c r="EE586" s="341"/>
      <c r="EF586" s="341"/>
      <c r="EG586" s="341"/>
      <c r="EH586" s="341"/>
      <c r="EI586" s="341"/>
      <c r="EJ586" s="341"/>
      <c r="EK586" s="341"/>
      <c r="EL586" s="341"/>
      <c r="EM586" s="341"/>
      <c r="EN586" s="341"/>
      <c r="EO586" s="341"/>
      <c r="EP586" s="341"/>
      <c r="EQ586" s="341"/>
      <c r="ER586" s="341"/>
      <c r="ES586" s="341"/>
      <c r="ET586" s="341"/>
      <c r="EU586" s="341"/>
      <c r="EV586" s="341"/>
      <c r="EW586" s="341"/>
    </row>
    <row r="587" spans="1:153" s="366" customFormat="1" ht="12.75">
      <c r="A587" s="336"/>
      <c r="B587" s="337"/>
      <c r="C587" s="425"/>
      <c r="D587" s="338"/>
      <c r="E587" s="339"/>
      <c r="F587" s="347"/>
      <c r="G587" s="347"/>
      <c r="H587" s="347"/>
      <c r="I587" s="347"/>
      <c r="J587" s="347"/>
      <c r="K587" s="347"/>
      <c r="L587" s="347"/>
      <c r="M587" s="347"/>
      <c r="N587" s="347"/>
      <c r="O587" s="347"/>
      <c r="P587" s="347"/>
      <c r="Q587" s="347"/>
      <c r="R587" s="347"/>
      <c r="S587" s="347"/>
      <c r="T587" s="347"/>
      <c r="U587" s="347"/>
      <c r="V587" s="347"/>
      <c r="W587" s="347"/>
      <c r="X587" s="347"/>
      <c r="Y587" s="347"/>
      <c r="Z587" s="347"/>
      <c r="AA587" s="347"/>
      <c r="AB587" s="347"/>
      <c r="AC587" s="341"/>
      <c r="AD587" s="341"/>
      <c r="AE587" s="341"/>
      <c r="AF587" s="341"/>
      <c r="AG587" s="341"/>
      <c r="AH587" s="341"/>
      <c r="AI587" s="341"/>
      <c r="AJ587" s="341"/>
      <c r="AK587" s="341"/>
      <c r="AL587" s="341"/>
      <c r="AM587" s="341"/>
      <c r="AN587" s="341"/>
      <c r="AO587" s="341"/>
      <c r="AP587" s="341"/>
      <c r="AQ587" s="341"/>
      <c r="AR587" s="341"/>
      <c r="AS587" s="341"/>
      <c r="AT587" s="341"/>
      <c r="AU587" s="341"/>
      <c r="AV587" s="341"/>
      <c r="AW587" s="341"/>
      <c r="AX587" s="341"/>
      <c r="AY587" s="341"/>
      <c r="AZ587" s="341"/>
      <c r="BA587" s="341"/>
      <c r="BB587" s="341"/>
      <c r="BC587" s="341"/>
      <c r="BD587" s="341"/>
      <c r="BE587" s="341"/>
      <c r="BF587" s="341"/>
      <c r="BG587" s="341"/>
      <c r="BH587" s="341"/>
      <c r="BI587" s="341"/>
      <c r="BJ587" s="341"/>
      <c r="BK587" s="341"/>
      <c r="BL587" s="341"/>
      <c r="BM587" s="341"/>
      <c r="BN587" s="341"/>
      <c r="BO587" s="341"/>
      <c r="BP587" s="341"/>
      <c r="BQ587" s="341"/>
      <c r="BR587" s="341"/>
      <c r="BS587" s="341"/>
      <c r="BT587" s="341"/>
      <c r="BU587" s="341"/>
      <c r="BV587" s="341"/>
      <c r="BW587" s="341"/>
      <c r="BX587" s="341"/>
      <c r="BY587" s="341"/>
      <c r="BZ587" s="341"/>
      <c r="CA587" s="341"/>
      <c r="CB587" s="341"/>
      <c r="CC587" s="341"/>
      <c r="CD587" s="341"/>
      <c r="CE587" s="341"/>
      <c r="CF587" s="341"/>
      <c r="CG587" s="341"/>
      <c r="CH587" s="341"/>
      <c r="CI587" s="341"/>
      <c r="CJ587" s="341"/>
      <c r="CK587" s="341"/>
      <c r="CL587" s="341"/>
      <c r="CM587" s="341"/>
      <c r="CN587" s="341"/>
      <c r="CO587" s="341"/>
      <c r="CP587" s="341"/>
      <c r="CQ587" s="341"/>
      <c r="CR587" s="341"/>
      <c r="CS587" s="341"/>
      <c r="CT587" s="341"/>
      <c r="CU587" s="341"/>
      <c r="CV587" s="341"/>
      <c r="CW587" s="341"/>
      <c r="CX587" s="341"/>
      <c r="CY587" s="341"/>
      <c r="CZ587" s="341"/>
      <c r="DA587" s="341"/>
      <c r="DB587" s="341"/>
      <c r="DC587" s="341"/>
      <c r="DD587" s="341"/>
      <c r="DE587" s="341"/>
      <c r="DF587" s="341"/>
      <c r="DG587" s="341"/>
      <c r="DH587" s="341"/>
      <c r="DI587" s="341"/>
      <c r="DJ587" s="341"/>
      <c r="DK587" s="341"/>
      <c r="DL587" s="341"/>
      <c r="DM587" s="341"/>
      <c r="DN587" s="341"/>
      <c r="DO587" s="341"/>
      <c r="DP587" s="341"/>
      <c r="DQ587" s="341"/>
      <c r="DR587" s="341"/>
      <c r="DS587" s="341"/>
      <c r="DT587" s="341"/>
      <c r="DU587" s="341"/>
      <c r="DV587" s="341"/>
      <c r="DW587" s="341"/>
      <c r="DX587" s="341"/>
      <c r="DY587" s="341"/>
      <c r="DZ587" s="341"/>
      <c r="EA587" s="341"/>
      <c r="EB587" s="341"/>
      <c r="EC587" s="341"/>
      <c r="ED587" s="341"/>
      <c r="EE587" s="341"/>
      <c r="EF587" s="341"/>
      <c r="EG587" s="341"/>
      <c r="EH587" s="341"/>
      <c r="EI587" s="341"/>
      <c r="EJ587" s="341"/>
      <c r="EK587" s="341"/>
      <c r="EL587" s="341"/>
      <c r="EM587" s="341"/>
      <c r="EN587" s="341"/>
      <c r="EO587" s="341"/>
      <c r="EP587" s="341"/>
      <c r="EQ587" s="341"/>
      <c r="ER587" s="341"/>
      <c r="ES587" s="341"/>
      <c r="ET587" s="341"/>
      <c r="EU587" s="341"/>
      <c r="EV587" s="341"/>
      <c r="EW587" s="341"/>
    </row>
    <row r="588" spans="1:153" s="366" customFormat="1" ht="12.75">
      <c r="A588" s="336"/>
      <c r="B588" s="337"/>
      <c r="C588" s="425"/>
      <c r="D588" s="338"/>
      <c r="E588" s="339"/>
      <c r="F588" s="347"/>
      <c r="G588" s="347"/>
      <c r="H588" s="347"/>
      <c r="I588" s="347"/>
      <c r="J588" s="347"/>
      <c r="K588" s="347"/>
      <c r="L588" s="347"/>
      <c r="M588" s="347"/>
      <c r="N588" s="347"/>
      <c r="O588" s="347"/>
      <c r="P588" s="347"/>
      <c r="Q588" s="347"/>
      <c r="R588" s="347"/>
      <c r="S588" s="347"/>
      <c r="T588" s="347"/>
      <c r="U588" s="347"/>
      <c r="V588" s="347"/>
      <c r="W588" s="347"/>
      <c r="X588" s="347"/>
      <c r="Y588" s="347"/>
      <c r="Z588" s="347"/>
      <c r="AA588" s="347"/>
      <c r="AB588" s="347"/>
      <c r="AC588" s="341"/>
      <c r="AD588" s="341"/>
      <c r="AE588" s="341"/>
      <c r="AF588" s="341"/>
      <c r="AG588" s="341"/>
      <c r="AH588" s="341"/>
      <c r="AI588" s="341"/>
      <c r="AJ588" s="341"/>
      <c r="AK588" s="341"/>
      <c r="AL588" s="341"/>
      <c r="AM588" s="341"/>
      <c r="AN588" s="341"/>
      <c r="AO588" s="341"/>
      <c r="AP588" s="341"/>
      <c r="AQ588" s="341"/>
      <c r="AR588" s="341"/>
      <c r="AS588" s="341"/>
      <c r="AT588" s="341"/>
      <c r="AU588" s="341"/>
      <c r="AV588" s="341"/>
      <c r="AW588" s="341"/>
      <c r="AX588" s="341"/>
      <c r="AY588" s="341"/>
      <c r="AZ588" s="341"/>
      <c r="BA588" s="341"/>
      <c r="BB588" s="341"/>
      <c r="BC588" s="341"/>
      <c r="BD588" s="341"/>
      <c r="BE588" s="341"/>
      <c r="BF588" s="341"/>
      <c r="BG588" s="341"/>
      <c r="BH588" s="341"/>
      <c r="BI588" s="341"/>
      <c r="BJ588" s="341"/>
      <c r="BK588" s="341"/>
      <c r="BL588" s="341"/>
      <c r="BM588" s="341"/>
      <c r="BN588" s="341"/>
      <c r="BO588" s="341"/>
      <c r="BP588" s="341"/>
      <c r="BQ588" s="341"/>
      <c r="BR588" s="341"/>
      <c r="BS588" s="341"/>
      <c r="BT588" s="341"/>
      <c r="BU588" s="341"/>
      <c r="BV588" s="341"/>
      <c r="BW588" s="341"/>
      <c r="BX588" s="341"/>
      <c r="BY588" s="341"/>
      <c r="BZ588" s="341"/>
      <c r="CA588" s="341"/>
      <c r="CB588" s="341"/>
      <c r="CC588" s="341"/>
      <c r="CD588" s="341"/>
      <c r="CE588" s="341"/>
      <c r="CF588" s="341"/>
      <c r="CG588" s="341"/>
      <c r="CH588" s="341"/>
      <c r="CI588" s="341"/>
      <c r="CJ588" s="341"/>
      <c r="CK588" s="341"/>
      <c r="CL588" s="341"/>
      <c r="CM588" s="341"/>
      <c r="CN588" s="341"/>
      <c r="CO588" s="341"/>
      <c r="CP588" s="341"/>
      <c r="CQ588" s="341"/>
      <c r="CR588" s="341"/>
      <c r="CS588" s="341"/>
      <c r="CT588" s="341"/>
      <c r="CU588" s="341"/>
      <c r="CV588" s="341"/>
      <c r="CW588" s="341"/>
      <c r="CX588" s="341"/>
      <c r="CY588" s="341"/>
      <c r="CZ588" s="341"/>
      <c r="DA588" s="341"/>
      <c r="DB588" s="341"/>
      <c r="DC588" s="341"/>
      <c r="DD588" s="341"/>
      <c r="DE588" s="341"/>
      <c r="DF588" s="341"/>
      <c r="DG588" s="341"/>
      <c r="DH588" s="341"/>
      <c r="DI588" s="341"/>
      <c r="DJ588" s="341"/>
      <c r="DK588" s="341"/>
      <c r="DL588" s="341"/>
      <c r="DM588" s="341"/>
      <c r="DN588" s="341"/>
      <c r="DO588" s="341"/>
      <c r="DP588" s="341"/>
      <c r="DQ588" s="341"/>
      <c r="DR588" s="341"/>
      <c r="DS588" s="341"/>
      <c r="DT588" s="341"/>
      <c r="DU588" s="341"/>
      <c r="DV588" s="341"/>
      <c r="DW588" s="341"/>
      <c r="DX588" s="341"/>
      <c r="DY588" s="341"/>
      <c r="DZ588" s="341"/>
      <c r="EA588" s="341"/>
      <c r="EB588" s="341"/>
      <c r="EC588" s="341"/>
      <c r="ED588" s="341"/>
      <c r="EE588" s="341"/>
      <c r="EF588" s="341"/>
      <c r="EG588" s="341"/>
      <c r="EH588" s="341"/>
      <c r="EI588" s="341"/>
      <c r="EJ588" s="341"/>
      <c r="EK588" s="341"/>
      <c r="EL588" s="341"/>
      <c r="EM588" s="341"/>
      <c r="EN588" s="341"/>
      <c r="EO588" s="341"/>
      <c r="EP588" s="341"/>
      <c r="EQ588" s="341"/>
      <c r="ER588" s="341"/>
      <c r="ES588" s="341"/>
      <c r="ET588" s="341"/>
      <c r="EU588" s="341"/>
      <c r="EV588" s="341"/>
      <c r="EW588" s="341"/>
    </row>
    <row r="589" spans="1:153" s="366" customFormat="1" ht="12.75">
      <c r="A589" s="336"/>
      <c r="B589" s="337"/>
      <c r="C589" s="425"/>
      <c r="D589" s="338"/>
      <c r="E589" s="339"/>
      <c r="F589" s="347"/>
      <c r="G589" s="347"/>
      <c r="H589" s="347"/>
      <c r="I589" s="347"/>
      <c r="J589" s="347"/>
      <c r="K589" s="347"/>
      <c r="L589" s="347"/>
      <c r="M589" s="347"/>
      <c r="N589" s="347"/>
      <c r="O589" s="347"/>
      <c r="P589" s="347"/>
      <c r="Q589" s="347"/>
      <c r="R589" s="347"/>
      <c r="S589" s="347"/>
      <c r="T589" s="347"/>
      <c r="U589" s="347"/>
      <c r="V589" s="347"/>
      <c r="W589" s="347"/>
      <c r="X589" s="347"/>
      <c r="Y589" s="347"/>
      <c r="Z589" s="347"/>
      <c r="AA589" s="347"/>
      <c r="AB589" s="347"/>
      <c r="AC589" s="341"/>
      <c r="AD589" s="341"/>
      <c r="AE589" s="341"/>
      <c r="AF589" s="341"/>
      <c r="AG589" s="341"/>
      <c r="AH589" s="341"/>
      <c r="AI589" s="341"/>
      <c r="AJ589" s="341"/>
      <c r="AK589" s="341"/>
      <c r="AL589" s="341"/>
      <c r="AM589" s="341"/>
      <c r="AN589" s="341"/>
      <c r="AO589" s="341"/>
      <c r="AP589" s="341"/>
      <c r="AQ589" s="341"/>
      <c r="AR589" s="341"/>
      <c r="AS589" s="341"/>
      <c r="AT589" s="341"/>
      <c r="AU589" s="341"/>
      <c r="AV589" s="341"/>
      <c r="AW589" s="341"/>
      <c r="AX589" s="341"/>
      <c r="AY589" s="341"/>
      <c r="AZ589" s="341"/>
      <c r="BA589" s="341"/>
      <c r="BB589" s="341"/>
      <c r="BC589" s="341"/>
      <c r="BD589" s="341"/>
      <c r="BE589" s="341"/>
      <c r="BF589" s="341"/>
      <c r="BG589" s="341"/>
      <c r="BH589" s="341"/>
      <c r="BI589" s="341"/>
      <c r="BJ589" s="341"/>
      <c r="BK589" s="341"/>
      <c r="BL589" s="341"/>
      <c r="BM589" s="341"/>
      <c r="BN589" s="341"/>
      <c r="BO589" s="341"/>
      <c r="BP589" s="341"/>
      <c r="BQ589" s="341"/>
      <c r="BR589" s="341"/>
      <c r="BS589" s="341"/>
      <c r="BT589" s="341"/>
      <c r="BU589" s="341"/>
      <c r="BV589" s="341"/>
      <c r="BW589" s="341"/>
      <c r="BX589" s="341"/>
      <c r="BY589" s="341"/>
      <c r="BZ589" s="341"/>
      <c r="CA589" s="341"/>
      <c r="CB589" s="341"/>
      <c r="CC589" s="341"/>
      <c r="CD589" s="341"/>
      <c r="CE589" s="341"/>
      <c r="CF589" s="341"/>
      <c r="CG589" s="341"/>
      <c r="CH589" s="341"/>
      <c r="CI589" s="341"/>
      <c r="CJ589" s="341"/>
      <c r="CK589" s="341"/>
      <c r="CL589" s="341"/>
      <c r="CM589" s="341"/>
      <c r="CN589" s="341"/>
      <c r="CO589" s="341"/>
      <c r="CP589" s="341"/>
      <c r="CQ589" s="341"/>
      <c r="CR589" s="341"/>
      <c r="CS589" s="341"/>
      <c r="CT589" s="341"/>
      <c r="CU589" s="341"/>
      <c r="CV589" s="341"/>
      <c r="CW589" s="341"/>
      <c r="CX589" s="341"/>
      <c r="CY589" s="341"/>
      <c r="CZ589" s="341"/>
      <c r="DA589" s="341"/>
      <c r="DB589" s="341"/>
      <c r="DC589" s="341"/>
      <c r="DD589" s="341"/>
      <c r="DE589" s="341"/>
      <c r="DF589" s="341"/>
      <c r="DG589" s="341"/>
      <c r="DH589" s="341"/>
      <c r="DI589" s="341"/>
      <c r="DJ589" s="341"/>
      <c r="DK589" s="341"/>
      <c r="DL589" s="341"/>
      <c r="DM589" s="341"/>
      <c r="DN589" s="341"/>
      <c r="DO589" s="341"/>
      <c r="DP589" s="341"/>
      <c r="DQ589" s="341"/>
      <c r="DR589" s="341"/>
      <c r="DS589" s="341"/>
      <c r="DT589" s="341"/>
      <c r="DU589" s="341"/>
      <c r="DV589" s="341"/>
      <c r="DW589" s="341"/>
      <c r="DX589" s="341"/>
      <c r="DY589" s="341"/>
      <c r="DZ589" s="341"/>
      <c r="EA589" s="341"/>
      <c r="EB589" s="341"/>
      <c r="EC589" s="341"/>
      <c r="ED589" s="341"/>
      <c r="EE589" s="341"/>
      <c r="EF589" s="341"/>
      <c r="EG589" s="341"/>
      <c r="EH589" s="341"/>
      <c r="EI589" s="341"/>
      <c r="EJ589" s="341"/>
      <c r="EK589" s="341"/>
      <c r="EL589" s="341"/>
      <c r="EM589" s="341"/>
      <c r="EN589" s="341"/>
      <c r="EO589" s="341"/>
      <c r="EP589" s="341"/>
      <c r="EQ589" s="341"/>
      <c r="ER589" s="341"/>
      <c r="ES589" s="341"/>
      <c r="ET589" s="341"/>
      <c r="EU589" s="341"/>
      <c r="EV589" s="341"/>
      <c r="EW589" s="341"/>
    </row>
    <row r="590" spans="1:153" s="366" customFormat="1" ht="12.75">
      <c r="A590" s="336"/>
      <c r="B590" s="337"/>
      <c r="C590" s="425"/>
      <c r="D590" s="338"/>
      <c r="E590" s="339"/>
      <c r="F590" s="347"/>
      <c r="G590" s="347"/>
      <c r="H590" s="347"/>
      <c r="I590" s="347"/>
      <c r="J590" s="347"/>
      <c r="K590" s="347"/>
      <c r="L590" s="347"/>
      <c r="M590" s="347"/>
      <c r="N590" s="347"/>
      <c r="O590" s="347"/>
      <c r="P590" s="347"/>
      <c r="Q590" s="347"/>
      <c r="R590" s="347"/>
      <c r="S590" s="347"/>
      <c r="T590" s="347"/>
      <c r="U590" s="347"/>
      <c r="V590" s="347"/>
      <c r="W590" s="347"/>
      <c r="X590" s="347"/>
      <c r="Y590" s="347"/>
      <c r="Z590" s="347"/>
      <c r="AA590" s="347"/>
      <c r="AB590" s="347"/>
      <c r="AC590" s="341"/>
      <c r="AD590" s="341"/>
      <c r="AE590" s="341"/>
      <c r="AF590" s="341"/>
      <c r="AG590" s="341"/>
      <c r="AH590" s="341"/>
      <c r="AI590" s="341"/>
      <c r="AJ590" s="341"/>
      <c r="AK590" s="341"/>
      <c r="AL590" s="341"/>
      <c r="AM590" s="341"/>
      <c r="AN590" s="341"/>
      <c r="AO590" s="341"/>
      <c r="AP590" s="341"/>
      <c r="AQ590" s="341"/>
      <c r="AR590" s="341"/>
      <c r="AS590" s="341"/>
      <c r="AT590" s="341"/>
      <c r="AU590" s="341"/>
      <c r="AV590" s="341"/>
      <c r="AW590" s="341"/>
      <c r="AX590" s="341"/>
      <c r="AY590" s="341"/>
      <c r="AZ590" s="341"/>
      <c r="BA590" s="341"/>
      <c r="BB590" s="341"/>
      <c r="BC590" s="341"/>
      <c r="BD590" s="341"/>
      <c r="BE590" s="341"/>
      <c r="BF590" s="341"/>
      <c r="BG590" s="341"/>
      <c r="BH590" s="341"/>
      <c r="BI590" s="341"/>
      <c r="BJ590" s="341"/>
      <c r="BK590" s="341"/>
      <c r="BL590" s="341"/>
      <c r="BM590" s="341"/>
      <c r="BN590" s="341"/>
      <c r="BO590" s="341"/>
      <c r="BP590" s="341"/>
      <c r="BQ590" s="341"/>
      <c r="BR590" s="341"/>
      <c r="BS590" s="341"/>
      <c r="BT590" s="341"/>
      <c r="BU590" s="341"/>
      <c r="BV590" s="341"/>
      <c r="BW590" s="341"/>
      <c r="BX590" s="341"/>
      <c r="BY590" s="341"/>
      <c r="BZ590" s="341"/>
      <c r="CA590" s="341"/>
      <c r="CB590" s="341"/>
      <c r="CC590" s="341"/>
      <c r="CD590" s="341"/>
      <c r="CE590" s="341"/>
      <c r="CF590" s="341"/>
      <c r="CG590" s="341"/>
      <c r="CH590" s="341"/>
      <c r="CI590" s="341"/>
      <c r="CJ590" s="341"/>
      <c r="CK590" s="341"/>
      <c r="CL590" s="341"/>
      <c r="CM590" s="341"/>
      <c r="CN590" s="341"/>
      <c r="CO590" s="341"/>
      <c r="CP590" s="341"/>
      <c r="CQ590" s="341"/>
      <c r="CR590" s="341"/>
      <c r="CS590" s="341"/>
      <c r="CT590" s="341"/>
      <c r="CU590" s="341"/>
      <c r="CV590" s="341"/>
      <c r="CW590" s="341"/>
      <c r="CX590" s="341"/>
      <c r="CY590" s="341"/>
      <c r="CZ590" s="341"/>
      <c r="DA590" s="341"/>
      <c r="DB590" s="341"/>
      <c r="DC590" s="341"/>
      <c r="DD590" s="341"/>
      <c r="DE590" s="341"/>
      <c r="DF590" s="341"/>
      <c r="DG590" s="341"/>
      <c r="DH590" s="341"/>
      <c r="DI590" s="341"/>
      <c r="DJ590" s="341"/>
      <c r="DK590" s="341"/>
      <c r="DL590" s="341"/>
      <c r="DM590" s="341"/>
      <c r="DN590" s="341"/>
      <c r="DO590" s="341"/>
      <c r="DP590" s="341"/>
      <c r="DQ590" s="341"/>
      <c r="DR590" s="341"/>
      <c r="DS590" s="341"/>
      <c r="DT590" s="341"/>
      <c r="DU590" s="341"/>
      <c r="DV590" s="341"/>
      <c r="DW590" s="341"/>
      <c r="DX590" s="341"/>
      <c r="DY590" s="341"/>
      <c r="DZ590" s="341"/>
      <c r="EA590" s="341"/>
      <c r="EB590" s="341"/>
      <c r="EC590" s="341"/>
      <c r="ED590" s="341"/>
      <c r="EE590" s="341"/>
      <c r="EF590" s="341"/>
      <c r="EG590" s="341"/>
      <c r="EH590" s="341"/>
      <c r="EI590" s="341"/>
      <c r="EJ590" s="341"/>
      <c r="EK590" s="341"/>
      <c r="EL590" s="341"/>
      <c r="EM590" s="341"/>
      <c r="EN590" s="341"/>
      <c r="EO590" s="341"/>
      <c r="EP590" s="341"/>
      <c r="EQ590" s="341"/>
      <c r="ER590" s="341"/>
      <c r="ES590" s="341"/>
      <c r="ET590" s="341"/>
      <c r="EU590" s="341"/>
      <c r="EV590" s="341"/>
      <c r="EW590" s="341"/>
    </row>
    <row r="591" spans="1:153" s="366" customFormat="1" ht="12.75">
      <c r="A591" s="336"/>
      <c r="B591" s="337"/>
      <c r="C591" s="425"/>
      <c r="D591" s="338"/>
      <c r="E591" s="339"/>
      <c r="F591" s="347"/>
      <c r="G591" s="347"/>
      <c r="H591" s="347"/>
      <c r="I591" s="347"/>
      <c r="J591" s="347"/>
      <c r="K591" s="347"/>
      <c r="L591" s="347"/>
      <c r="M591" s="347"/>
      <c r="N591" s="347"/>
      <c r="O591" s="347"/>
      <c r="P591" s="347"/>
      <c r="Q591" s="347"/>
      <c r="R591" s="347"/>
      <c r="S591" s="347"/>
      <c r="T591" s="347"/>
      <c r="U591" s="347"/>
      <c r="V591" s="347"/>
      <c r="W591" s="347"/>
      <c r="X591" s="347"/>
      <c r="Y591" s="347"/>
      <c r="Z591" s="347"/>
      <c r="AA591" s="347"/>
      <c r="AB591" s="347"/>
      <c r="AC591" s="341"/>
      <c r="AD591" s="341"/>
      <c r="AE591" s="341"/>
      <c r="AF591" s="341"/>
      <c r="AG591" s="341"/>
      <c r="AH591" s="341"/>
      <c r="AI591" s="341"/>
      <c r="AJ591" s="341"/>
      <c r="AK591" s="341"/>
      <c r="AL591" s="341"/>
      <c r="AM591" s="341"/>
      <c r="AN591" s="341"/>
      <c r="AO591" s="341"/>
      <c r="AP591" s="341"/>
      <c r="AQ591" s="341"/>
      <c r="AR591" s="341"/>
      <c r="AS591" s="341"/>
      <c r="AT591" s="341"/>
      <c r="AU591" s="341"/>
      <c r="AV591" s="341"/>
      <c r="AW591" s="341"/>
      <c r="AX591" s="341"/>
      <c r="AY591" s="341"/>
      <c r="AZ591" s="341"/>
      <c r="BA591" s="341"/>
      <c r="BB591" s="341"/>
      <c r="BC591" s="341"/>
      <c r="BD591" s="341"/>
      <c r="BE591" s="341"/>
      <c r="BF591" s="341"/>
      <c r="BG591" s="341"/>
      <c r="BH591" s="341"/>
      <c r="BI591" s="341"/>
      <c r="BJ591" s="341"/>
      <c r="BK591" s="341"/>
      <c r="BL591" s="341"/>
      <c r="BM591" s="341"/>
      <c r="BN591" s="341"/>
      <c r="BO591" s="341"/>
      <c r="BP591" s="341"/>
      <c r="BQ591" s="341"/>
      <c r="BR591" s="341"/>
      <c r="BS591" s="341"/>
      <c r="BT591" s="341"/>
      <c r="BU591" s="341"/>
      <c r="BV591" s="341"/>
      <c r="BW591" s="341"/>
      <c r="BX591" s="341"/>
      <c r="BY591" s="341"/>
      <c r="BZ591" s="341"/>
      <c r="CA591" s="341"/>
      <c r="CB591" s="341"/>
      <c r="CC591" s="341"/>
      <c r="CD591" s="341"/>
      <c r="CE591" s="341"/>
      <c r="CF591" s="341"/>
      <c r="CG591" s="341"/>
      <c r="CH591" s="341"/>
      <c r="CI591" s="341"/>
      <c r="CJ591" s="341"/>
      <c r="CK591" s="341"/>
      <c r="CL591" s="341"/>
      <c r="CM591" s="341"/>
      <c r="CN591" s="341"/>
      <c r="CO591" s="341"/>
      <c r="CP591" s="341"/>
      <c r="CQ591" s="341"/>
      <c r="CR591" s="341"/>
      <c r="CS591" s="341"/>
      <c r="CT591" s="341"/>
      <c r="CU591" s="341"/>
      <c r="CV591" s="341"/>
      <c r="CW591" s="341"/>
      <c r="CX591" s="341"/>
      <c r="CY591" s="341"/>
      <c r="CZ591" s="341"/>
      <c r="DA591" s="341"/>
      <c r="DB591" s="341"/>
      <c r="DC591" s="341"/>
      <c r="DD591" s="341"/>
      <c r="DE591" s="341"/>
      <c r="DF591" s="341"/>
      <c r="DG591" s="341"/>
      <c r="DH591" s="341"/>
      <c r="DI591" s="341"/>
      <c r="DJ591" s="341"/>
      <c r="DK591" s="341"/>
      <c r="DL591" s="341"/>
      <c r="DM591" s="341"/>
      <c r="DN591" s="341"/>
      <c r="DO591" s="341"/>
      <c r="DP591" s="341"/>
      <c r="DQ591" s="341"/>
      <c r="DR591" s="341"/>
      <c r="DS591" s="341"/>
      <c r="DT591" s="341"/>
      <c r="DU591" s="341"/>
      <c r="DV591" s="341"/>
      <c r="DW591" s="341"/>
      <c r="DX591" s="341"/>
      <c r="DY591" s="341"/>
      <c r="DZ591" s="341"/>
      <c r="EA591" s="341"/>
      <c r="EB591" s="341"/>
      <c r="EC591" s="341"/>
      <c r="ED591" s="341"/>
      <c r="EE591" s="341"/>
      <c r="EF591" s="341"/>
      <c r="EG591" s="341"/>
      <c r="EH591" s="341"/>
      <c r="EI591" s="341"/>
      <c r="EJ591" s="341"/>
      <c r="EK591" s="341"/>
      <c r="EL591" s="341"/>
      <c r="EM591" s="341"/>
      <c r="EN591" s="341"/>
      <c r="EO591" s="341"/>
      <c r="EP591" s="341"/>
      <c r="EQ591" s="341"/>
      <c r="ER591" s="341"/>
      <c r="ES591" s="341"/>
      <c r="ET591" s="341"/>
      <c r="EU591" s="341"/>
      <c r="EV591" s="341"/>
      <c r="EW591" s="341"/>
    </row>
    <row r="592" spans="1:153" s="366" customFormat="1" ht="12.75">
      <c r="A592" s="336"/>
      <c r="B592" s="337"/>
      <c r="C592" s="425"/>
      <c r="D592" s="338"/>
      <c r="E592" s="339"/>
      <c r="F592" s="347"/>
      <c r="G592" s="347"/>
      <c r="H592" s="347"/>
      <c r="I592" s="347"/>
      <c r="J592" s="347"/>
      <c r="K592" s="347"/>
      <c r="L592" s="347"/>
      <c r="M592" s="347"/>
      <c r="N592" s="347"/>
      <c r="O592" s="347"/>
      <c r="P592" s="347"/>
      <c r="Q592" s="347"/>
      <c r="R592" s="347"/>
      <c r="S592" s="347"/>
      <c r="T592" s="347"/>
      <c r="U592" s="347"/>
      <c r="V592" s="347"/>
      <c r="W592" s="347"/>
      <c r="X592" s="347"/>
      <c r="Y592" s="347"/>
      <c r="Z592" s="347"/>
      <c r="AA592" s="347"/>
      <c r="AB592" s="347"/>
      <c r="AC592" s="341"/>
      <c r="AD592" s="341"/>
      <c r="AE592" s="341"/>
      <c r="AF592" s="341"/>
      <c r="AG592" s="341"/>
      <c r="AH592" s="341"/>
      <c r="AI592" s="341"/>
      <c r="AJ592" s="341"/>
      <c r="AK592" s="341"/>
      <c r="AL592" s="341"/>
      <c r="AM592" s="341"/>
      <c r="AN592" s="341"/>
      <c r="AO592" s="341"/>
      <c r="AP592" s="341"/>
      <c r="AQ592" s="341"/>
      <c r="AR592" s="341"/>
      <c r="AS592" s="341"/>
      <c r="AT592" s="341"/>
      <c r="AU592" s="341"/>
      <c r="AV592" s="341"/>
      <c r="AW592" s="341"/>
      <c r="AX592" s="341"/>
      <c r="AY592" s="341"/>
      <c r="AZ592" s="341"/>
      <c r="BA592" s="341"/>
      <c r="BB592" s="341"/>
      <c r="BC592" s="341"/>
      <c r="BD592" s="341"/>
      <c r="BE592" s="341"/>
      <c r="BF592" s="341"/>
      <c r="BG592" s="341"/>
      <c r="BH592" s="341"/>
      <c r="BI592" s="341"/>
      <c r="BJ592" s="341"/>
      <c r="BK592" s="341"/>
      <c r="BL592" s="341"/>
      <c r="BM592" s="341"/>
      <c r="BN592" s="341"/>
      <c r="BO592" s="341"/>
      <c r="BP592" s="341"/>
      <c r="BQ592" s="341"/>
      <c r="BR592" s="341"/>
      <c r="BS592" s="341"/>
      <c r="BT592" s="341"/>
      <c r="BU592" s="341"/>
      <c r="BV592" s="341"/>
      <c r="BW592" s="341"/>
      <c r="BX592" s="341"/>
      <c r="BY592" s="341"/>
      <c r="BZ592" s="341"/>
      <c r="CA592" s="341"/>
      <c r="CB592" s="341"/>
      <c r="CC592" s="341"/>
      <c r="CD592" s="341"/>
      <c r="CE592" s="341"/>
      <c r="CF592" s="341"/>
      <c r="CG592" s="341"/>
      <c r="CH592" s="341"/>
      <c r="CI592" s="341"/>
      <c r="CJ592" s="341"/>
      <c r="CK592" s="341"/>
      <c r="CL592" s="341"/>
      <c r="CM592" s="341"/>
      <c r="CN592" s="341"/>
      <c r="CO592" s="341"/>
      <c r="CP592" s="341"/>
      <c r="CQ592" s="341"/>
      <c r="CR592" s="341"/>
      <c r="CS592" s="341"/>
      <c r="CT592" s="341"/>
      <c r="CU592" s="341"/>
      <c r="CV592" s="341"/>
      <c r="CW592" s="341"/>
      <c r="CX592" s="341"/>
      <c r="CY592" s="341"/>
      <c r="CZ592" s="341"/>
      <c r="DA592" s="341"/>
      <c r="DB592" s="341"/>
      <c r="DC592" s="341"/>
      <c r="DD592" s="341"/>
      <c r="DE592" s="341"/>
      <c r="DF592" s="341"/>
      <c r="DG592" s="341"/>
      <c r="DH592" s="341"/>
      <c r="DI592" s="341"/>
      <c r="DJ592" s="341"/>
      <c r="DK592" s="341"/>
      <c r="DL592" s="341"/>
      <c r="DM592" s="341"/>
      <c r="DN592" s="341"/>
      <c r="DO592" s="341"/>
      <c r="DP592" s="341"/>
      <c r="DQ592" s="341"/>
      <c r="DR592" s="341"/>
      <c r="DS592" s="341"/>
      <c r="DT592" s="341"/>
      <c r="DU592" s="341"/>
      <c r="DV592" s="341"/>
      <c r="DW592" s="341"/>
      <c r="DX592" s="341"/>
      <c r="DY592" s="341"/>
      <c r="DZ592" s="341"/>
      <c r="EA592" s="341"/>
      <c r="EB592" s="341"/>
      <c r="EC592" s="341"/>
      <c r="ED592" s="341"/>
      <c r="EE592" s="341"/>
      <c r="EF592" s="341"/>
      <c r="EG592" s="341"/>
      <c r="EH592" s="341"/>
      <c r="EI592" s="341"/>
      <c r="EJ592" s="341"/>
      <c r="EK592" s="341"/>
      <c r="EL592" s="341"/>
      <c r="EM592" s="341"/>
      <c r="EN592" s="341"/>
      <c r="EO592" s="341"/>
      <c r="EP592" s="341"/>
      <c r="EQ592" s="341"/>
      <c r="ER592" s="341"/>
      <c r="ES592" s="341"/>
      <c r="ET592" s="341"/>
      <c r="EU592" s="341"/>
      <c r="EV592" s="341"/>
      <c r="EW592" s="341"/>
    </row>
    <row r="593" spans="1:153" s="366" customFormat="1" ht="12.75">
      <c r="A593" s="336"/>
      <c r="B593" s="337"/>
      <c r="C593" s="425"/>
      <c r="D593" s="338"/>
      <c r="E593" s="339"/>
      <c r="F593" s="347"/>
      <c r="G593" s="347"/>
      <c r="H593" s="347"/>
      <c r="I593" s="347"/>
      <c r="J593" s="347"/>
      <c r="K593" s="347"/>
      <c r="L593" s="347"/>
      <c r="M593" s="347"/>
      <c r="N593" s="347"/>
      <c r="O593" s="347"/>
      <c r="P593" s="347"/>
      <c r="Q593" s="347"/>
      <c r="R593" s="347"/>
      <c r="S593" s="347"/>
      <c r="T593" s="347"/>
      <c r="U593" s="347"/>
      <c r="V593" s="347"/>
      <c r="W593" s="347"/>
      <c r="X593" s="347"/>
      <c r="Y593" s="347"/>
      <c r="Z593" s="347"/>
      <c r="AA593" s="347"/>
      <c r="AB593" s="347"/>
      <c r="AC593" s="341"/>
      <c r="AD593" s="341"/>
      <c r="AE593" s="341"/>
      <c r="AF593" s="341"/>
      <c r="AG593" s="341"/>
      <c r="AH593" s="341"/>
      <c r="AI593" s="341"/>
      <c r="AJ593" s="341"/>
      <c r="AK593" s="341"/>
      <c r="AL593" s="341"/>
      <c r="AM593" s="341"/>
      <c r="AN593" s="341"/>
      <c r="AO593" s="341"/>
      <c r="AP593" s="341"/>
      <c r="AQ593" s="341"/>
      <c r="AR593" s="341"/>
      <c r="AS593" s="341"/>
      <c r="AT593" s="341"/>
      <c r="AU593" s="341"/>
      <c r="AV593" s="341"/>
      <c r="AW593" s="341"/>
      <c r="AX593" s="341"/>
      <c r="AY593" s="341"/>
      <c r="AZ593" s="341"/>
      <c r="BA593" s="341"/>
      <c r="BB593" s="341"/>
      <c r="BC593" s="341"/>
      <c r="BD593" s="341"/>
      <c r="BE593" s="341"/>
      <c r="BF593" s="341"/>
      <c r="BG593" s="341"/>
      <c r="BH593" s="341"/>
      <c r="BI593" s="341"/>
      <c r="BJ593" s="341"/>
      <c r="BK593" s="341"/>
      <c r="BL593" s="341"/>
      <c r="BM593" s="341"/>
      <c r="BN593" s="341"/>
      <c r="BO593" s="341"/>
      <c r="BP593" s="341"/>
      <c r="BQ593" s="341"/>
      <c r="BR593" s="341"/>
      <c r="BS593" s="341"/>
      <c r="BT593" s="341"/>
      <c r="BU593" s="341"/>
      <c r="BV593" s="341"/>
      <c r="BW593" s="341"/>
      <c r="BX593" s="341"/>
      <c r="BY593" s="341"/>
      <c r="BZ593" s="341"/>
      <c r="CA593" s="341"/>
      <c r="CB593" s="341"/>
      <c r="CC593" s="341"/>
      <c r="CD593" s="341"/>
      <c r="CE593" s="341"/>
      <c r="CF593" s="341"/>
      <c r="CG593" s="341"/>
      <c r="CH593" s="341"/>
      <c r="CI593" s="341"/>
      <c r="CJ593" s="341"/>
      <c r="CK593" s="341"/>
      <c r="CL593" s="341"/>
      <c r="CM593" s="341"/>
      <c r="CN593" s="341"/>
      <c r="CO593" s="341"/>
      <c r="CP593" s="341"/>
      <c r="CQ593" s="341"/>
      <c r="CR593" s="341"/>
      <c r="CS593" s="341"/>
      <c r="CT593" s="341"/>
      <c r="CU593" s="341"/>
      <c r="CV593" s="341"/>
      <c r="CW593" s="341"/>
      <c r="CX593" s="341"/>
      <c r="CY593" s="341"/>
      <c r="CZ593" s="341"/>
      <c r="DA593" s="341"/>
      <c r="DB593" s="341"/>
      <c r="DC593" s="341"/>
      <c r="DD593" s="341"/>
      <c r="DE593" s="341"/>
      <c r="DF593" s="341"/>
      <c r="DG593" s="341"/>
      <c r="DH593" s="341"/>
      <c r="DI593" s="341"/>
      <c r="DJ593" s="341"/>
      <c r="DK593" s="341"/>
      <c r="DL593" s="341"/>
      <c r="DM593" s="341"/>
      <c r="DN593" s="341"/>
      <c r="DO593" s="341"/>
      <c r="DP593" s="341"/>
      <c r="DQ593" s="341"/>
      <c r="DR593" s="341"/>
      <c r="DS593" s="341"/>
      <c r="DT593" s="341"/>
      <c r="DU593" s="341"/>
      <c r="DV593" s="341"/>
      <c r="DW593" s="341"/>
      <c r="DX593" s="341"/>
      <c r="DY593" s="341"/>
      <c r="DZ593" s="341"/>
      <c r="EA593" s="341"/>
      <c r="EB593" s="341"/>
      <c r="EC593" s="341"/>
      <c r="ED593" s="341"/>
      <c r="EE593" s="341"/>
      <c r="EF593" s="341"/>
      <c r="EG593" s="341"/>
      <c r="EH593" s="341"/>
      <c r="EI593" s="341"/>
      <c r="EJ593" s="341"/>
      <c r="EK593" s="341"/>
      <c r="EL593" s="341"/>
      <c r="EM593" s="341"/>
      <c r="EN593" s="341"/>
      <c r="EO593" s="341"/>
      <c r="EP593" s="341"/>
      <c r="EQ593" s="341"/>
      <c r="ER593" s="341"/>
      <c r="ES593" s="341"/>
      <c r="ET593" s="341"/>
      <c r="EU593" s="341"/>
      <c r="EV593" s="341"/>
      <c r="EW593" s="341"/>
    </row>
    <row r="594" spans="1:153" s="366" customFormat="1" ht="12.75">
      <c r="A594" s="336"/>
      <c r="B594" s="337"/>
      <c r="C594" s="425"/>
      <c r="D594" s="338"/>
      <c r="E594" s="339"/>
      <c r="F594" s="347"/>
      <c r="G594" s="347"/>
      <c r="H594" s="347"/>
      <c r="I594" s="347"/>
      <c r="J594" s="347"/>
      <c r="K594" s="347"/>
      <c r="L594" s="347"/>
      <c r="M594" s="347"/>
      <c r="N594" s="347"/>
      <c r="O594" s="347"/>
      <c r="P594" s="347"/>
      <c r="Q594" s="347"/>
      <c r="R594" s="347"/>
      <c r="S594" s="347"/>
      <c r="T594" s="347"/>
      <c r="U594" s="347"/>
      <c r="V594" s="347"/>
      <c r="W594" s="347"/>
      <c r="X594" s="347"/>
      <c r="Y594" s="347"/>
      <c r="Z594" s="347"/>
      <c r="AA594" s="347"/>
      <c r="AB594" s="347"/>
      <c r="AC594" s="341"/>
      <c r="AD594" s="341"/>
      <c r="AE594" s="341"/>
      <c r="AF594" s="341"/>
      <c r="AG594" s="341"/>
      <c r="AH594" s="341"/>
      <c r="AI594" s="341"/>
      <c r="AJ594" s="341"/>
      <c r="AK594" s="341"/>
      <c r="AL594" s="341"/>
      <c r="AM594" s="341"/>
      <c r="AN594" s="341"/>
      <c r="AO594" s="341"/>
      <c r="AP594" s="341"/>
      <c r="AQ594" s="341"/>
      <c r="AR594" s="341"/>
      <c r="AS594" s="341"/>
      <c r="AT594" s="341"/>
      <c r="AU594" s="341"/>
      <c r="AV594" s="341"/>
      <c r="AW594" s="341"/>
      <c r="AX594" s="341"/>
      <c r="AY594" s="341"/>
      <c r="AZ594" s="341"/>
      <c r="BA594" s="341"/>
      <c r="BB594" s="341"/>
      <c r="BC594" s="341"/>
      <c r="BD594" s="341"/>
      <c r="BE594" s="341"/>
      <c r="BF594" s="341"/>
      <c r="BG594" s="341"/>
      <c r="BH594" s="341"/>
      <c r="BI594" s="341"/>
      <c r="BJ594" s="341"/>
      <c r="BK594" s="341"/>
      <c r="BL594" s="341"/>
      <c r="BM594" s="341"/>
      <c r="BN594" s="341"/>
      <c r="BO594" s="341"/>
      <c r="BP594" s="341"/>
      <c r="BQ594" s="341"/>
      <c r="BR594" s="341"/>
      <c r="BS594" s="341"/>
      <c r="BT594" s="341"/>
      <c r="BU594" s="341"/>
      <c r="BV594" s="341"/>
      <c r="BW594" s="341"/>
      <c r="BX594" s="341"/>
      <c r="BY594" s="341"/>
      <c r="BZ594" s="341"/>
      <c r="CA594" s="341"/>
      <c r="CB594" s="341"/>
      <c r="CC594" s="341"/>
      <c r="CD594" s="341"/>
      <c r="CE594" s="341"/>
      <c r="CF594" s="341"/>
      <c r="CG594" s="341"/>
      <c r="CH594" s="341"/>
      <c r="CI594" s="341"/>
      <c r="CJ594" s="341"/>
      <c r="CK594" s="341"/>
      <c r="CL594" s="341"/>
      <c r="CM594" s="341"/>
      <c r="CN594" s="341"/>
      <c r="CO594" s="341"/>
      <c r="CP594" s="341"/>
      <c r="CQ594" s="341"/>
      <c r="CR594" s="341"/>
      <c r="CS594" s="341"/>
      <c r="CT594" s="341"/>
      <c r="CU594" s="341"/>
      <c r="CV594" s="341"/>
      <c r="CW594" s="341"/>
      <c r="CX594" s="341"/>
      <c r="CY594" s="341"/>
      <c r="CZ594" s="341"/>
      <c r="DA594" s="341"/>
      <c r="DB594" s="341"/>
      <c r="DC594" s="341"/>
      <c r="DD594" s="341"/>
      <c r="DE594" s="341"/>
      <c r="DF594" s="341"/>
      <c r="DG594" s="341"/>
      <c r="DH594" s="341"/>
      <c r="DI594" s="341"/>
      <c r="DJ594" s="341"/>
      <c r="DK594" s="341"/>
      <c r="DL594" s="341"/>
      <c r="DM594" s="341"/>
      <c r="DN594" s="341"/>
      <c r="DO594" s="341"/>
      <c r="DP594" s="341"/>
      <c r="DQ594" s="341"/>
      <c r="DR594" s="341"/>
      <c r="DS594" s="341"/>
      <c r="DT594" s="341"/>
      <c r="DU594" s="341"/>
      <c r="DV594" s="341"/>
      <c r="DW594" s="341"/>
      <c r="DX594" s="341"/>
      <c r="DY594" s="341"/>
      <c r="DZ594" s="341"/>
      <c r="EA594" s="341"/>
      <c r="EB594" s="341"/>
      <c r="EC594" s="341"/>
      <c r="ED594" s="341"/>
      <c r="EE594" s="341"/>
      <c r="EF594" s="341"/>
      <c r="EG594" s="341"/>
      <c r="EH594" s="341"/>
      <c r="EI594" s="341"/>
      <c r="EJ594" s="341"/>
      <c r="EK594" s="341"/>
      <c r="EL594" s="341"/>
      <c r="EM594" s="341"/>
      <c r="EN594" s="341"/>
      <c r="EO594" s="341"/>
      <c r="EP594" s="341"/>
      <c r="EQ594" s="341"/>
      <c r="ER594" s="341"/>
      <c r="ES594" s="341"/>
      <c r="ET594" s="341"/>
      <c r="EU594" s="341"/>
      <c r="EV594" s="341"/>
      <c r="EW594" s="341"/>
    </row>
    <row r="595" spans="1:153" s="366" customFormat="1" ht="12.75">
      <c r="A595" s="336"/>
      <c r="B595" s="337"/>
      <c r="C595" s="425"/>
      <c r="D595" s="338"/>
      <c r="E595" s="339"/>
      <c r="F595" s="347"/>
      <c r="G595" s="347"/>
      <c r="H595" s="347"/>
      <c r="I595" s="347"/>
      <c r="J595" s="347"/>
      <c r="K595" s="347"/>
      <c r="L595" s="347"/>
      <c r="M595" s="347"/>
      <c r="N595" s="347"/>
      <c r="O595" s="347"/>
      <c r="P595" s="347"/>
      <c r="Q595" s="347"/>
      <c r="R595" s="347"/>
      <c r="S595" s="347"/>
      <c r="T595" s="347"/>
      <c r="U595" s="347"/>
      <c r="V595" s="347"/>
      <c r="W595" s="347"/>
      <c r="X595" s="347"/>
      <c r="Y595" s="347"/>
      <c r="Z595" s="347"/>
      <c r="AA595" s="347"/>
      <c r="AB595" s="347"/>
      <c r="AC595" s="341"/>
      <c r="AD595" s="341"/>
      <c r="AE595" s="341"/>
      <c r="AF595" s="341"/>
      <c r="AG595" s="341"/>
      <c r="AH595" s="341"/>
      <c r="AI595" s="341"/>
      <c r="AJ595" s="341"/>
      <c r="AK595" s="341"/>
      <c r="AL595" s="341"/>
      <c r="AM595" s="341"/>
      <c r="AN595" s="341"/>
      <c r="AO595" s="341"/>
      <c r="AP595" s="341"/>
      <c r="AQ595" s="341"/>
      <c r="AR595" s="341"/>
      <c r="AS595" s="341"/>
      <c r="AT595" s="341"/>
      <c r="AU595" s="341"/>
      <c r="AV595" s="341"/>
      <c r="AW595" s="341"/>
      <c r="AX595" s="341"/>
      <c r="AY595" s="341"/>
      <c r="AZ595" s="341"/>
      <c r="BA595" s="341"/>
      <c r="BB595" s="341"/>
      <c r="BC595" s="341"/>
      <c r="BD595" s="341"/>
      <c r="BE595" s="341"/>
      <c r="BF595" s="341"/>
      <c r="BG595" s="341"/>
      <c r="BH595" s="341"/>
      <c r="BI595" s="341"/>
      <c r="BJ595" s="341"/>
      <c r="BK595" s="341"/>
      <c r="BL595" s="341"/>
      <c r="BM595" s="341"/>
      <c r="BN595" s="341"/>
      <c r="BO595" s="341"/>
      <c r="BP595" s="341"/>
      <c r="BQ595" s="341"/>
      <c r="BR595" s="341"/>
      <c r="BS595" s="341"/>
      <c r="BT595" s="341"/>
      <c r="BU595" s="341"/>
      <c r="BV595" s="341"/>
      <c r="BW595" s="341"/>
      <c r="BX595" s="341"/>
      <c r="BY595" s="341"/>
      <c r="BZ595" s="341"/>
      <c r="CA595" s="341"/>
      <c r="CB595" s="341"/>
      <c r="CC595" s="341"/>
      <c r="CD595" s="341"/>
      <c r="CE595" s="341"/>
      <c r="CF595" s="341"/>
      <c r="CG595" s="341"/>
      <c r="CH595" s="341"/>
      <c r="CI595" s="341"/>
      <c r="CJ595" s="341"/>
      <c r="CK595" s="341"/>
      <c r="CL595" s="341"/>
      <c r="CM595" s="341"/>
      <c r="CN595" s="341"/>
      <c r="CO595" s="341"/>
      <c r="CP595" s="341"/>
      <c r="CQ595" s="341"/>
      <c r="CR595" s="341"/>
      <c r="CS595" s="341"/>
      <c r="CT595" s="341"/>
      <c r="CU595" s="341"/>
      <c r="CV595" s="341"/>
      <c r="CW595" s="341"/>
      <c r="CX595" s="341"/>
      <c r="CY595" s="341"/>
      <c r="CZ595" s="341"/>
      <c r="DA595" s="341"/>
      <c r="DB595" s="341"/>
      <c r="DC595" s="341"/>
      <c r="DD595" s="341"/>
      <c r="DE595" s="341"/>
      <c r="DF595" s="341"/>
      <c r="DG595" s="341"/>
      <c r="DH595" s="341"/>
      <c r="DI595" s="341"/>
      <c r="DJ595" s="341"/>
      <c r="DK595" s="341"/>
      <c r="DL595" s="341"/>
      <c r="DM595" s="341"/>
      <c r="DN595" s="341"/>
      <c r="DO595" s="341"/>
      <c r="DP595" s="341"/>
      <c r="DQ595" s="341"/>
      <c r="DR595" s="341"/>
      <c r="DS595" s="341"/>
      <c r="DT595" s="341"/>
      <c r="DU595" s="341"/>
      <c r="DV595" s="341"/>
      <c r="DW595" s="341"/>
      <c r="DX595" s="341"/>
      <c r="DY595" s="341"/>
      <c r="DZ595" s="341"/>
      <c r="EA595" s="341"/>
      <c r="EB595" s="341"/>
      <c r="EC595" s="341"/>
      <c r="ED595" s="341"/>
      <c r="EE595" s="341"/>
      <c r="EF595" s="341"/>
      <c r="EG595" s="341"/>
      <c r="EH595" s="341"/>
      <c r="EI595" s="341"/>
      <c r="EJ595" s="341"/>
      <c r="EK595" s="341"/>
      <c r="EL595" s="341"/>
      <c r="EM595" s="341"/>
      <c r="EN595" s="341"/>
      <c r="EO595" s="341"/>
      <c r="EP595" s="341"/>
      <c r="EQ595" s="341"/>
      <c r="ER595" s="341"/>
      <c r="ES595" s="341"/>
      <c r="ET595" s="341"/>
      <c r="EU595" s="341"/>
      <c r="EV595" s="341"/>
      <c r="EW595" s="341"/>
    </row>
    <row r="596" spans="1:153" s="366" customFormat="1" ht="12.75">
      <c r="A596" s="336"/>
      <c r="B596" s="337"/>
      <c r="C596" s="425"/>
      <c r="D596" s="338"/>
      <c r="E596" s="339"/>
      <c r="F596" s="347"/>
      <c r="G596" s="347"/>
      <c r="H596" s="347"/>
      <c r="I596" s="347"/>
      <c r="J596" s="347"/>
      <c r="K596" s="347"/>
      <c r="L596" s="347"/>
      <c r="M596" s="347"/>
      <c r="N596" s="347"/>
      <c r="O596" s="347"/>
      <c r="P596" s="347"/>
      <c r="Q596" s="347"/>
      <c r="R596" s="347"/>
      <c r="S596" s="347"/>
      <c r="T596" s="347"/>
      <c r="U596" s="347"/>
      <c r="V596" s="347"/>
      <c r="W596" s="347"/>
      <c r="X596" s="347"/>
      <c r="Y596" s="347"/>
      <c r="Z596" s="347"/>
      <c r="AA596" s="347"/>
      <c r="AB596" s="347"/>
      <c r="AC596" s="341"/>
      <c r="AD596" s="341"/>
      <c r="AE596" s="341"/>
      <c r="AF596" s="341"/>
      <c r="AG596" s="341"/>
      <c r="AH596" s="341"/>
      <c r="AI596" s="341"/>
      <c r="AJ596" s="341"/>
      <c r="AK596" s="341"/>
      <c r="AL596" s="341"/>
      <c r="AM596" s="341"/>
      <c r="AN596" s="341"/>
      <c r="AO596" s="341"/>
      <c r="AP596" s="341"/>
      <c r="AQ596" s="341"/>
      <c r="AR596" s="341"/>
      <c r="AS596" s="341"/>
      <c r="AT596" s="341"/>
      <c r="AU596" s="341"/>
      <c r="AV596" s="341"/>
      <c r="AW596" s="341"/>
      <c r="AX596" s="341"/>
      <c r="AY596" s="341"/>
      <c r="AZ596" s="341"/>
      <c r="BA596" s="341"/>
      <c r="BB596" s="341"/>
      <c r="BC596" s="341"/>
      <c r="BD596" s="341"/>
      <c r="BE596" s="341"/>
      <c r="BF596" s="341"/>
      <c r="BG596" s="341"/>
      <c r="BH596" s="341"/>
      <c r="BI596" s="341"/>
      <c r="BJ596" s="341"/>
      <c r="BK596" s="341"/>
      <c r="BL596" s="341"/>
      <c r="BM596" s="341"/>
      <c r="BN596" s="341"/>
      <c r="BO596" s="341"/>
      <c r="BP596" s="341"/>
      <c r="BQ596" s="341"/>
      <c r="BR596" s="341"/>
      <c r="BS596" s="341"/>
      <c r="BT596" s="341"/>
      <c r="BU596" s="341"/>
      <c r="BV596" s="341"/>
      <c r="BW596" s="341"/>
      <c r="BX596" s="341"/>
      <c r="BY596" s="341"/>
      <c r="BZ596" s="341"/>
      <c r="CA596" s="341"/>
      <c r="CB596" s="341"/>
      <c r="CC596" s="341"/>
      <c r="CD596" s="341"/>
      <c r="CE596" s="341"/>
      <c r="CF596" s="341"/>
      <c r="CG596" s="341"/>
      <c r="CH596" s="341"/>
      <c r="CI596" s="341"/>
      <c r="CJ596" s="341"/>
      <c r="CK596" s="341"/>
      <c r="CL596" s="341"/>
      <c r="CM596" s="341"/>
      <c r="CN596" s="341"/>
      <c r="CO596" s="341"/>
      <c r="CP596" s="341"/>
      <c r="CQ596" s="341"/>
      <c r="CR596" s="341"/>
      <c r="CS596" s="341"/>
      <c r="CT596" s="341"/>
      <c r="CU596" s="341"/>
      <c r="CV596" s="341"/>
      <c r="CW596" s="341"/>
      <c r="CX596" s="341"/>
      <c r="CY596" s="341"/>
      <c r="CZ596" s="341"/>
      <c r="DA596" s="341"/>
      <c r="DB596" s="341"/>
      <c r="DC596" s="341"/>
      <c r="DD596" s="341"/>
      <c r="DE596" s="341"/>
      <c r="DF596" s="341"/>
      <c r="DG596" s="341"/>
      <c r="DH596" s="341"/>
      <c r="DI596" s="341"/>
      <c r="DJ596" s="341"/>
      <c r="DK596" s="341"/>
      <c r="DL596" s="341"/>
      <c r="DM596" s="341"/>
      <c r="DN596" s="341"/>
      <c r="DO596" s="341"/>
      <c r="DP596" s="341"/>
      <c r="DQ596" s="341"/>
      <c r="DR596" s="341"/>
      <c r="DS596" s="341"/>
      <c r="DT596" s="341"/>
      <c r="DU596" s="341"/>
      <c r="DV596" s="341"/>
      <c r="DW596" s="341"/>
      <c r="DX596" s="341"/>
      <c r="DY596" s="341"/>
      <c r="DZ596" s="341"/>
      <c r="EA596" s="341"/>
      <c r="EB596" s="341"/>
      <c r="EC596" s="341"/>
      <c r="ED596" s="341"/>
      <c r="EE596" s="341"/>
      <c r="EF596" s="341"/>
      <c r="EG596" s="341"/>
      <c r="EH596" s="341"/>
      <c r="EI596" s="341"/>
      <c r="EJ596" s="341"/>
      <c r="EK596" s="341"/>
      <c r="EL596" s="341"/>
      <c r="EM596" s="341"/>
      <c r="EN596" s="341"/>
      <c r="EO596" s="341"/>
      <c r="EP596" s="341"/>
      <c r="EQ596" s="341"/>
      <c r="ER596" s="341"/>
      <c r="ES596" s="341"/>
      <c r="ET596" s="341"/>
      <c r="EU596" s="341"/>
      <c r="EV596" s="341"/>
      <c r="EW596" s="341"/>
    </row>
    <row r="597" spans="1:153" s="366" customFormat="1" ht="12.75">
      <c r="A597" s="336"/>
      <c r="B597" s="337"/>
      <c r="C597" s="425"/>
      <c r="D597" s="338"/>
      <c r="E597" s="339"/>
      <c r="F597" s="347"/>
      <c r="G597" s="347"/>
      <c r="H597" s="347"/>
      <c r="I597" s="347"/>
      <c r="J597" s="347"/>
      <c r="K597" s="347"/>
      <c r="L597" s="347"/>
      <c r="M597" s="347"/>
      <c r="N597" s="347"/>
      <c r="O597" s="347"/>
      <c r="P597" s="347"/>
      <c r="Q597" s="347"/>
      <c r="R597" s="347"/>
      <c r="S597" s="347"/>
      <c r="T597" s="347"/>
      <c r="U597" s="347"/>
      <c r="V597" s="347"/>
      <c r="W597" s="347"/>
      <c r="X597" s="347"/>
      <c r="Y597" s="347"/>
      <c r="Z597" s="347"/>
      <c r="AA597" s="347"/>
      <c r="AB597" s="347"/>
      <c r="AC597" s="341"/>
      <c r="AD597" s="341"/>
      <c r="AE597" s="341"/>
      <c r="AF597" s="341"/>
      <c r="AG597" s="341"/>
      <c r="AH597" s="341"/>
      <c r="AI597" s="341"/>
      <c r="AJ597" s="341"/>
      <c r="AK597" s="341"/>
      <c r="AL597" s="341"/>
      <c r="AM597" s="341"/>
      <c r="AN597" s="341"/>
      <c r="AO597" s="341"/>
      <c r="AP597" s="341"/>
      <c r="AQ597" s="341"/>
      <c r="AR597" s="341"/>
      <c r="AS597" s="341"/>
      <c r="AT597" s="341"/>
      <c r="AU597" s="341"/>
      <c r="AV597" s="341"/>
      <c r="AW597" s="341"/>
      <c r="AX597" s="341"/>
      <c r="AY597" s="341"/>
      <c r="AZ597" s="341"/>
      <c r="BA597" s="341"/>
      <c r="BB597" s="341"/>
      <c r="BC597" s="341"/>
      <c r="BD597" s="341"/>
      <c r="BE597" s="341"/>
      <c r="BF597" s="341"/>
      <c r="BG597" s="341"/>
      <c r="BH597" s="341"/>
      <c r="BI597" s="341"/>
      <c r="BJ597" s="341"/>
      <c r="BK597" s="341"/>
      <c r="BL597" s="341"/>
      <c r="BM597" s="341"/>
      <c r="BN597" s="341"/>
      <c r="BO597" s="341"/>
      <c r="BP597" s="341"/>
      <c r="BQ597" s="341"/>
      <c r="BR597" s="341"/>
      <c r="BS597" s="341"/>
      <c r="BT597" s="341"/>
      <c r="BU597" s="341"/>
      <c r="BV597" s="341"/>
      <c r="BW597" s="341"/>
      <c r="BX597" s="341"/>
      <c r="BY597" s="341"/>
      <c r="BZ597" s="341"/>
      <c r="CA597" s="341"/>
      <c r="CB597" s="341"/>
      <c r="CC597" s="341"/>
      <c r="CD597" s="341"/>
      <c r="CE597" s="341"/>
      <c r="CF597" s="341"/>
      <c r="CG597" s="341"/>
      <c r="CH597" s="341"/>
      <c r="CI597" s="341"/>
      <c r="CJ597" s="341"/>
      <c r="CK597" s="341"/>
      <c r="CL597" s="341"/>
      <c r="CM597" s="341"/>
      <c r="CN597" s="341"/>
      <c r="CO597" s="341"/>
      <c r="CP597" s="341"/>
      <c r="CQ597" s="341"/>
      <c r="CR597" s="341"/>
      <c r="CS597" s="341"/>
      <c r="CT597" s="341"/>
      <c r="CU597" s="341"/>
      <c r="CV597" s="341"/>
      <c r="CW597" s="341"/>
      <c r="CX597" s="341"/>
      <c r="CY597" s="341"/>
      <c r="CZ597" s="341"/>
      <c r="DA597" s="341"/>
      <c r="DB597" s="341"/>
      <c r="DC597" s="341"/>
      <c r="DD597" s="341"/>
      <c r="DE597" s="341"/>
      <c r="DF597" s="341"/>
      <c r="DG597" s="341"/>
      <c r="DH597" s="341"/>
      <c r="DI597" s="341"/>
      <c r="DJ597" s="341"/>
      <c r="DK597" s="341"/>
      <c r="DL597" s="341"/>
      <c r="DM597" s="341"/>
      <c r="DN597" s="341"/>
      <c r="DO597" s="341"/>
      <c r="DP597" s="341"/>
      <c r="DQ597" s="341"/>
      <c r="DR597" s="341"/>
      <c r="DS597" s="341"/>
      <c r="DT597" s="341"/>
      <c r="DU597" s="341"/>
      <c r="DV597" s="341"/>
      <c r="DW597" s="341"/>
      <c r="DX597" s="341"/>
      <c r="DY597" s="341"/>
      <c r="DZ597" s="341"/>
      <c r="EA597" s="341"/>
      <c r="EB597" s="341"/>
      <c r="EC597" s="341"/>
      <c r="ED597" s="341"/>
      <c r="EE597" s="341"/>
      <c r="EF597" s="341"/>
      <c r="EG597" s="341"/>
      <c r="EH597" s="341"/>
      <c r="EI597" s="341"/>
      <c r="EJ597" s="341"/>
      <c r="EK597" s="341"/>
      <c r="EL597" s="341"/>
      <c r="EM597" s="341"/>
      <c r="EN597" s="341"/>
      <c r="EO597" s="341"/>
      <c r="EP597" s="341"/>
      <c r="EQ597" s="341"/>
      <c r="ER597" s="341"/>
      <c r="ES597" s="341"/>
      <c r="ET597" s="341"/>
      <c r="EU597" s="341"/>
      <c r="EV597" s="341"/>
      <c r="EW597" s="341"/>
    </row>
    <row r="598" spans="1:153" s="366" customFormat="1" ht="12.75">
      <c r="A598" s="336"/>
      <c r="B598" s="337"/>
      <c r="C598" s="425"/>
      <c r="D598" s="338"/>
      <c r="E598" s="339"/>
      <c r="F598" s="347"/>
      <c r="G598" s="347"/>
      <c r="H598" s="347"/>
      <c r="I598" s="347"/>
      <c r="J598" s="347"/>
      <c r="K598" s="347"/>
      <c r="L598" s="347"/>
      <c r="M598" s="347"/>
      <c r="N598" s="347"/>
      <c r="O598" s="347"/>
      <c r="P598" s="347"/>
      <c r="Q598" s="347"/>
      <c r="R598" s="347"/>
      <c r="S598" s="347"/>
      <c r="T598" s="347"/>
      <c r="U598" s="347"/>
      <c r="V598" s="347"/>
      <c r="W598" s="347"/>
      <c r="X598" s="347"/>
      <c r="Y598" s="347"/>
      <c r="Z598" s="347"/>
      <c r="AA598" s="347"/>
      <c r="AB598" s="347"/>
      <c r="AC598" s="341"/>
      <c r="AD598" s="341"/>
      <c r="AE598" s="341"/>
      <c r="AF598" s="341"/>
      <c r="AG598" s="341"/>
      <c r="AH598" s="341"/>
      <c r="AI598" s="341"/>
      <c r="AJ598" s="341"/>
      <c r="AK598" s="341"/>
      <c r="AL598" s="341"/>
      <c r="AM598" s="341"/>
      <c r="AN598" s="341"/>
      <c r="AO598" s="341"/>
      <c r="AP598" s="341"/>
      <c r="AQ598" s="341"/>
      <c r="AR598" s="341"/>
      <c r="AS598" s="341"/>
      <c r="AT598" s="341"/>
      <c r="AU598" s="341"/>
      <c r="AV598" s="341"/>
      <c r="AW598" s="341"/>
      <c r="AX598" s="341"/>
      <c r="AY598" s="341"/>
      <c r="AZ598" s="341"/>
      <c r="BA598" s="341"/>
      <c r="BB598" s="341"/>
      <c r="BC598" s="341"/>
      <c r="BD598" s="341"/>
      <c r="BE598" s="341"/>
      <c r="BF598" s="341"/>
      <c r="BG598" s="341"/>
      <c r="BH598" s="341"/>
      <c r="BI598" s="341"/>
      <c r="BJ598" s="341"/>
      <c r="BK598" s="341"/>
      <c r="BL598" s="341"/>
      <c r="BM598" s="341"/>
      <c r="BN598" s="341"/>
      <c r="BO598" s="341"/>
      <c r="BP598" s="341"/>
      <c r="BQ598" s="341"/>
      <c r="BR598" s="341"/>
      <c r="BS598" s="341"/>
      <c r="BT598" s="341"/>
      <c r="BU598" s="341"/>
      <c r="BV598" s="341"/>
      <c r="BW598" s="341"/>
      <c r="BX598" s="341"/>
      <c r="BY598" s="341"/>
      <c r="BZ598" s="341"/>
      <c r="CA598" s="341"/>
      <c r="CB598" s="341"/>
      <c r="CC598" s="341"/>
      <c r="CD598" s="341"/>
      <c r="CE598" s="341"/>
      <c r="CF598" s="341"/>
      <c r="CG598" s="341"/>
      <c r="CH598" s="341"/>
      <c r="CI598" s="341"/>
      <c r="CJ598" s="341"/>
      <c r="CK598" s="341"/>
      <c r="CL598" s="341"/>
      <c r="CM598" s="341"/>
      <c r="CN598" s="341"/>
      <c r="CO598" s="341"/>
      <c r="CP598" s="341"/>
      <c r="CQ598" s="341"/>
      <c r="CR598" s="341"/>
      <c r="CS598" s="341"/>
      <c r="CT598" s="341"/>
      <c r="CU598" s="341"/>
      <c r="CV598" s="341"/>
      <c r="CW598" s="341"/>
      <c r="CX598" s="341"/>
      <c r="CY598" s="341"/>
      <c r="CZ598" s="341"/>
      <c r="DA598" s="341"/>
      <c r="DB598" s="341"/>
      <c r="DC598" s="341"/>
      <c r="DD598" s="341"/>
      <c r="DE598" s="341"/>
      <c r="DF598" s="341"/>
      <c r="DG598" s="341"/>
      <c r="DH598" s="341"/>
      <c r="DI598" s="341"/>
      <c r="DJ598" s="341"/>
      <c r="DK598" s="341"/>
      <c r="DL598" s="341"/>
      <c r="DM598" s="341"/>
      <c r="DN598" s="341"/>
      <c r="DO598" s="341"/>
      <c r="DP598" s="341"/>
      <c r="DQ598" s="341"/>
      <c r="DR598" s="341"/>
      <c r="DS598" s="341"/>
      <c r="DT598" s="341"/>
      <c r="DU598" s="341"/>
      <c r="DV598" s="341"/>
      <c r="DW598" s="341"/>
      <c r="DX598" s="341"/>
      <c r="DY598" s="341"/>
      <c r="DZ598" s="341"/>
      <c r="EA598" s="341"/>
      <c r="EB598" s="341"/>
      <c r="EC598" s="341"/>
      <c r="ED598" s="341"/>
      <c r="EE598" s="341"/>
      <c r="EF598" s="341"/>
      <c r="EG598" s="341"/>
      <c r="EH598" s="341"/>
      <c r="EI598" s="341"/>
      <c r="EJ598" s="341"/>
      <c r="EK598" s="341"/>
      <c r="EL598" s="341"/>
      <c r="EM598" s="341"/>
      <c r="EN598" s="341"/>
      <c r="EO598" s="341"/>
      <c r="EP598" s="341"/>
      <c r="EQ598" s="341"/>
      <c r="ER598" s="341"/>
      <c r="ES598" s="341"/>
      <c r="ET598" s="341"/>
      <c r="EU598" s="341"/>
      <c r="EV598" s="341"/>
      <c r="EW598" s="341"/>
    </row>
    <row r="599" spans="1:153" s="366" customFormat="1" ht="12.75">
      <c r="A599" s="336"/>
      <c r="B599" s="337"/>
      <c r="C599" s="425"/>
      <c r="D599" s="338"/>
      <c r="E599" s="339"/>
      <c r="F599" s="347"/>
      <c r="G599" s="347"/>
      <c r="H599" s="347"/>
      <c r="I599" s="347"/>
      <c r="J599" s="347"/>
      <c r="K599" s="347"/>
      <c r="L599" s="347"/>
      <c r="M599" s="347"/>
      <c r="N599" s="347"/>
      <c r="O599" s="347"/>
      <c r="P599" s="347"/>
      <c r="Q599" s="347"/>
      <c r="R599" s="347"/>
      <c r="S599" s="347"/>
      <c r="T599" s="347"/>
      <c r="U599" s="347"/>
      <c r="V599" s="347"/>
      <c r="W599" s="347"/>
      <c r="X599" s="347"/>
      <c r="Y599" s="347"/>
      <c r="Z599" s="347"/>
      <c r="AA599" s="347"/>
      <c r="AB599" s="347"/>
      <c r="AC599" s="341"/>
      <c r="AD599" s="341"/>
      <c r="AE599" s="341"/>
      <c r="AF599" s="341"/>
      <c r="AG599" s="341"/>
      <c r="AH599" s="341"/>
      <c r="AI599" s="341"/>
      <c r="AJ599" s="341"/>
      <c r="AK599" s="341"/>
      <c r="AL599" s="341"/>
      <c r="AM599" s="341"/>
      <c r="AN599" s="341"/>
      <c r="AO599" s="341"/>
      <c r="AP599" s="341"/>
      <c r="AQ599" s="341"/>
      <c r="AR599" s="341"/>
      <c r="AS599" s="341"/>
      <c r="AT599" s="341"/>
      <c r="AU599" s="341"/>
      <c r="AV599" s="341"/>
      <c r="AW599" s="341"/>
      <c r="AX599" s="341"/>
      <c r="AY599" s="341"/>
      <c r="AZ599" s="341"/>
      <c r="BA599" s="341"/>
      <c r="BB599" s="341"/>
      <c r="BC599" s="341"/>
      <c r="BD599" s="341"/>
      <c r="BE599" s="341"/>
      <c r="BF599" s="341"/>
      <c r="BG599" s="341"/>
      <c r="BH599" s="341"/>
      <c r="BI599" s="341"/>
      <c r="BJ599" s="341"/>
      <c r="BK599" s="341"/>
      <c r="BL599" s="341"/>
      <c r="BM599" s="341"/>
      <c r="BN599" s="341"/>
      <c r="BO599" s="341"/>
      <c r="BP599" s="341"/>
      <c r="BQ599" s="341"/>
      <c r="BR599" s="341"/>
      <c r="BS599" s="341"/>
      <c r="BT599" s="341"/>
      <c r="BU599" s="341"/>
      <c r="BV599" s="341"/>
      <c r="BW599" s="341"/>
      <c r="BX599" s="341"/>
      <c r="BY599" s="341"/>
      <c r="BZ599" s="341"/>
      <c r="CA599" s="341"/>
      <c r="CB599" s="341"/>
      <c r="CC599" s="341"/>
      <c r="CD599" s="341"/>
      <c r="CE599" s="341"/>
      <c r="CF599" s="341"/>
      <c r="CG599" s="341"/>
      <c r="CH599" s="341"/>
      <c r="CI599" s="341"/>
      <c r="CJ599" s="341"/>
      <c r="CK599" s="341"/>
      <c r="CL599" s="341"/>
      <c r="CM599" s="341"/>
      <c r="CN599" s="341"/>
      <c r="CO599" s="341"/>
      <c r="CP599" s="341"/>
      <c r="CQ599" s="341"/>
      <c r="CR599" s="341"/>
      <c r="CS599" s="341"/>
      <c r="CT599" s="341"/>
      <c r="CU599" s="341"/>
      <c r="CV599" s="341"/>
      <c r="CW599" s="341"/>
      <c r="CX599" s="341"/>
      <c r="CY599" s="341"/>
      <c r="CZ599" s="341"/>
      <c r="DA599" s="341"/>
      <c r="DB599" s="341"/>
      <c r="DC599" s="341"/>
      <c r="DD599" s="341"/>
      <c r="DE599" s="341"/>
      <c r="DF599" s="341"/>
      <c r="DG599" s="341"/>
      <c r="DH599" s="341"/>
      <c r="DI599" s="341"/>
      <c r="DJ599" s="341"/>
      <c r="DK599" s="341"/>
      <c r="DL599" s="341"/>
      <c r="DM599" s="341"/>
      <c r="DN599" s="341"/>
      <c r="DO599" s="341"/>
      <c r="DP599" s="341"/>
      <c r="DQ599" s="341"/>
      <c r="DR599" s="341"/>
      <c r="DS599" s="341"/>
      <c r="DT599" s="341"/>
      <c r="DU599" s="341"/>
      <c r="DV599" s="341"/>
      <c r="DW599" s="341"/>
      <c r="DX599" s="341"/>
      <c r="DY599" s="341"/>
      <c r="DZ599" s="341"/>
      <c r="EA599" s="341"/>
      <c r="EB599" s="341"/>
      <c r="EC599" s="341"/>
      <c r="ED599" s="341"/>
      <c r="EE599" s="341"/>
      <c r="EF599" s="341"/>
      <c r="EG599" s="341"/>
      <c r="EH599" s="341"/>
      <c r="EI599" s="341"/>
      <c r="EJ599" s="341"/>
      <c r="EK599" s="341"/>
      <c r="EL599" s="341"/>
      <c r="EM599" s="341"/>
      <c r="EN599" s="341"/>
      <c r="EO599" s="341"/>
      <c r="EP599" s="341"/>
      <c r="EQ599" s="341"/>
      <c r="ER599" s="341"/>
      <c r="ES599" s="341"/>
      <c r="ET599" s="341"/>
      <c r="EU599" s="341"/>
      <c r="EV599" s="341"/>
      <c r="EW599" s="341"/>
    </row>
    <row r="600" spans="1:153" s="366" customFormat="1" ht="12.75">
      <c r="A600" s="336"/>
      <c r="B600" s="337"/>
      <c r="C600" s="425"/>
      <c r="D600" s="338"/>
      <c r="E600" s="339"/>
      <c r="F600" s="347"/>
      <c r="G600" s="347"/>
      <c r="H600" s="347"/>
      <c r="I600" s="347"/>
      <c r="J600" s="347"/>
      <c r="K600" s="347"/>
      <c r="L600" s="347"/>
      <c r="M600" s="347"/>
      <c r="N600" s="347"/>
      <c r="O600" s="347"/>
      <c r="P600" s="347"/>
      <c r="Q600" s="347"/>
      <c r="R600" s="347"/>
      <c r="S600" s="347"/>
      <c r="T600" s="347"/>
      <c r="U600" s="347"/>
      <c r="V600" s="347"/>
      <c r="W600" s="347"/>
      <c r="X600" s="347"/>
      <c r="Y600" s="347"/>
      <c r="Z600" s="347"/>
      <c r="AA600" s="347"/>
      <c r="AB600" s="347"/>
      <c r="AC600" s="341"/>
      <c r="AD600" s="341"/>
      <c r="AE600" s="341"/>
      <c r="AF600" s="341"/>
      <c r="AG600" s="341"/>
      <c r="AH600" s="341"/>
      <c r="AI600" s="341"/>
      <c r="AJ600" s="341"/>
      <c r="AK600" s="341"/>
      <c r="AL600" s="341"/>
      <c r="AM600" s="341"/>
      <c r="AN600" s="341"/>
      <c r="AO600" s="341"/>
      <c r="AP600" s="341"/>
      <c r="AQ600" s="341"/>
      <c r="AR600" s="341"/>
      <c r="AS600" s="341"/>
      <c r="AT600" s="341"/>
      <c r="AU600" s="341"/>
      <c r="AV600" s="341"/>
      <c r="AW600" s="341"/>
      <c r="AX600" s="341"/>
      <c r="AY600" s="341"/>
      <c r="AZ600" s="341"/>
      <c r="BA600" s="341"/>
      <c r="BB600" s="341"/>
      <c r="BC600" s="341"/>
      <c r="BD600" s="341"/>
      <c r="BE600" s="341"/>
      <c r="BF600" s="341"/>
      <c r="BG600" s="341"/>
      <c r="BH600" s="341"/>
      <c r="BI600" s="341"/>
      <c r="BJ600" s="341"/>
      <c r="BK600" s="341"/>
      <c r="BL600" s="341"/>
      <c r="BM600" s="341"/>
      <c r="BN600" s="341"/>
      <c r="BO600" s="341"/>
      <c r="BP600" s="341"/>
      <c r="BQ600" s="341"/>
      <c r="BR600" s="341"/>
      <c r="BS600" s="341"/>
      <c r="BT600" s="341"/>
      <c r="BU600" s="341"/>
      <c r="BV600" s="341"/>
      <c r="BW600" s="341"/>
      <c r="BX600" s="341"/>
      <c r="BY600" s="341"/>
      <c r="BZ600" s="341"/>
      <c r="CA600" s="341"/>
      <c r="CB600" s="341"/>
      <c r="CC600" s="341"/>
      <c r="CD600" s="341"/>
      <c r="CE600" s="341"/>
      <c r="CF600" s="341"/>
      <c r="CG600" s="341"/>
      <c r="CH600" s="341"/>
      <c r="CI600" s="341"/>
      <c r="CJ600" s="341"/>
      <c r="CK600" s="341"/>
      <c r="CL600" s="341"/>
      <c r="CM600" s="341"/>
      <c r="CN600" s="341"/>
      <c r="CO600" s="341"/>
      <c r="CP600" s="341"/>
      <c r="CQ600" s="341"/>
      <c r="CR600" s="341"/>
      <c r="CS600" s="341"/>
      <c r="CT600" s="341"/>
      <c r="CU600" s="341"/>
      <c r="CV600" s="341"/>
      <c r="CW600" s="341"/>
      <c r="CX600" s="341"/>
      <c r="CY600" s="341"/>
      <c r="CZ600" s="341"/>
      <c r="DA600" s="341"/>
      <c r="DB600" s="341"/>
      <c r="DC600" s="341"/>
      <c r="DD600" s="341"/>
      <c r="DE600" s="341"/>
      <c r="DF600" s="341"/>
      <c r="DG600" s="341"/>
      <c r="DH600" s="341"/>
      <c r="DI600" s="341"/>
      <c r="DJ600" s="341"/>
      <c r="DK600" s="341"/>
      <c r="DL600" s="341"/>
      <c r="DM600" s="341"/>
      <c r="DN600" s="341"/>
      <c r="DO600" s="341"/>
      <c r="DP600" s="341"/>
      <c r="DQ600" s="341"/>
      <c r="DR600" s="341"/>
      <c r="DS600" s="341"/>
      <c r="DT600" s="341"/>
      <c r="DU600" s="341"/>
      <c r="DV600" s="341"/>
      <c r="DW600" s="341"/>
      <c r="DX600" s="341"/>
      <c r="DY600" s="341"/>
      <c r="DZ600" s="341"/>
      <c r="EA600" s="341"/>
      <c r="EB600" s="341"/>
      <c r="EC600" s="341"/>
      <c r="ED600" s="341"/>
      <c r="EE600" s="341"/>
      <c r="EF600" s="341"/>
      <c r="EG600" s="341"/>
      <c r="EH600" s="341"/>
      <c r="EI600" s="341"/>
      <c r="EJ600" s="341"/>
      <c r="EK600" s="341"/>
      <c r="EL600" s="341"/>
      <c r="EM600" s="341"/>
      <c r="EN600" s="341"/>
      <c r="EO600" s="341"/>
      <c r="EP600" s="341"/>
      <c r="EQ600" s="341"/>
      <c r="ER600" s="341"/>
      <c r="ES600" s="341"/>
      <c r="ET600" s="341"/>
      <c r="EU600" s="341"/>
      <c r="EV600" s="341"/>
      <c r="EW600" s="341"/>
    </row>
    <row r="601" spans="1:153" s="366" customFormat="1" ht="12.75">
      <c r="A601" s="336"/>
      <c r="B601" s="337"/>
      <c r="C601" s="425"/>
      <c r="D601" s="338"/>
      <c r="E601" s="339"/>
      <c r="F601" s="347"/>
      <c r="G601" s="347"/>
      <c r="H601" s="347"/>
      <c r="I601" s="347"/>
      <c r="J601" s="347"/>
      <c r="K601" s="347"/>
      <c r="L601" s="347"/>
      <c r="M601" s="347"/>
      <c r="N601" s="347"/>
      <c r="O601" s="347"/>
      <c r="P601" s="347"/>
      <c r="Q601" s="347"/>
      <c r="R601" s="347"/>
      <c r="S601" s="347"/>
      <c r="T601" s="347"/>
      <c r="U601" s="347"/>
      <c r="V601" s="347"/>
      <c r="W601" s="347"/>
      <c r="X601" s="347"/>
      <c r="Y601" s="347"/>
      <c r="Z601" s="347"/>
      <c r="AA601" s="347"/>
      <c r="AB601" s="347"/>
      <c r="AC601" s="341"/>
      <c r="AD601" s="341"/>
      <c r="AE601" s="341"/>
      <c r="AF601" s="341"/>
      <c r="AG601" s="341"/>
      <c r="AH601" s="341"/>
      <c r="AI601" s="341"/>
      <c r="AJ601" s="341"/>
      <c r="AK601" s="341"/>
      <c r="AL601" s="341"/>
      <c r="AM601" s="341"/>
      <c r="AN601" s="341"/>
      <c r="AO601" s="341"/>
      <c r="AP601" s="341"/>
      <c r="AQ601" s="341"/>
      <c r="AR601" s="341"/>
      <c r="AS601" s="341"/>
      <c r="AT601" s="341"/>
      <c r="AU601" s="341"/>
      <c r="AV601" s="341"/>
      <c r="AW601" s="341"/>
      <c r="AX601" s="341"/>
      <c r="AY601" s="341"/>
      <c r="AZ601" s="341"/>
      <c r="BA601" s="341"/>
      <c r="BB601" s="341"/>
      <c r="BC601" s="341"/>
      <c r="BD601" s="341"/>
      <c r="BE601" s="341"/>
      <c r="BF601" s="341"/>
      <c r="BG601" s="341"/>
      <c r="BH601" s="341"/>
      <c r="BI601" s="341"/>
      <c r="BJ601" s="341"/>
      <c r="BK601" s="341"/>
      <c r="BL601" s="341"/>
      <c r="BM601" s="341"/>
      <c r="BN601" s="341"/>
      <c r="BO601" s="341"/>
      <c r="BP601" s="341"/>
      <c r="BQ601" s="341"/>
      <c r="BR601" s="341"/>
      <c r="BS601" s="341"/>
      <c r="BT601" s="341"/>
      <c r="BU601" s="341"/>
      <c r="BV601" s="341"/>
      <c r="BW601" s="341"/>
      <c r="BX601" s="341"/>
      <c r="BY601" s="341"/>
      <c r="BZ601" s="341"/>
      <c r="CA601" s="341"/>
      <c r="CB601" s="341"/>
      <c r="CC601" s="341"/>
      <c r="CD601" s="341"/>
      <c r="CE601" s="341"/>
      <c r="CF601" s="341"/>
      <c r="CG601" s="341"/>
      <c r="CH601" s="341"/>
      <c r="CI601" s="341"/>
      <c r="CJ601" s="341"/>
      <c r="CK601" s="341"/>
      <c r="CL601" s="341"/>
      <c r="CM601" s="341"/>
      <c r="CN601" s="341"/>
      <c r="CO601" s="341"/>
      <c r="CP601" s="341"/>
      <c r="CQ601" s="341"/>
      <c r="CR601" s="341"/>
      <c r="CS601" s="341"/>
      <c r="CT601" s="341"/>
      <c r="CU601" s="341"/>
      <c r="CV601" s="341"/>
      <c r="CW601" s="341"/>
      <c r="CX601" s="341"/>
      <c r="CY601" s="341"/>
      <c r="CZ601" s="341"/>
      <c r="DA601" s="341"/>
      <c r="DB601" s="341"/>
      <c r="DC601" s="341"/>
      <c r="DD601" s="341"/>
      <c r="DE601" s="341"/>
      <c r="DF601" s="341"/>
      <c r="DG601" s="341"/>
      <c r="DH601" s="341"/>
      <c r="DI601" s="341"/>
      <c r="DJ601" s="341"/>
      <c r="DK601" s="341"/>
      <c r="DL601" s="341"/>
      <c r="DM601" s="341"/>
      <c r="DN601" s="341"/>
      <c r="DO601" s="341"/>
      <c r="DP601" s="341"/>
      <c r="DQ601" s="341"/>
      <c r="DR601" s="341"/>
      <c r="DS601" s="341"/>
      <c r="DT601" s="341"/>
      <c r="DU601" s="341"/>
      <c r="DV601" s="341"/>
      <c r="DW601" s="341"/>
      <c r="DX601" s="341"/>
      <c r="DY601" s="341"/>
      <c r="DZ601" s="341"/>
      <c r="EA601" s="341"/>
      <c r="EB601" s="341"/>
      <c r="EC601" s="341"/>
      <c r="ED601" s="341"/>
      <c r="EE601" s="341"/>
      <c r="EF601" s="341"/>
      <c r="EG601" s="341"/>
      <c r="EH601" s="341"/>
      <c r="EI601" s="341"/>
      <c r="EJ601" s="341"/>
      <c r="EK601" s="341"/>
      <c r="EL601" s="341"/>
      <c r="EM601" s="341"/>
      <c r="EN601" s="341"/>
      <c r="EO601" s="341"/>
      <c r="EP601" s="341"/>
      <c r="EQ601" s="341"/>
      <c r="ER601" s="341"/>
      <c r="ES601" s="341"/>
      <c r="ET601" s="341"/>
      <c r="EU601" s="341"/>
      <c r="EV601" s="341"/>
      <c r="EW601" s="341"/>
    </row>
    <row r="602" spans="1:153" s="366" customFormat="1" ht="12.75">
      <c r="A602" s="336"/>
      <c r="B602" s="337"/>
      <c r="C602" s="425"/>
      <c r="D602" s="338"/>
      <c r="E602" s="339"/>
      <c r="F602" s="347"/>
      <c r="G602" s="347"/>
      <c r="H602" s="347"/>
      <c r="I602" s="347"/>
      <c r="J602" s="347"/>
      <c r="K602" s="347"/>
      <c r="L602" s="347"/>
      <c r="M602" s="347"/>
      <c r="N602" s="347"/>
      <c r="O602" s="347"/>
      <c r="P602" s="347"/>
      <c r="Q602" s="347"/>
      <c r="R602" s="347"/>
      <c r="S602" s="347"/>
      <c r="T602" s="347"/>
      <c r="U602" s="347"/>
      <c r="V602" s="347"/>
      <c r="W602" s="347"/>
      <c r="X602" s="347"/>
      <c r="Y602" s="347"/>
      <c r="Z602" s="347"/>
      <c r="AA602" s="347"/>
      <c r="AB602" s="347"/>
      <c r="AC602" s="341"/>
      <c r="AD602" s="341"/>
      <c r="AE602" s="341"/>
      <c r="AF602" s="341"/>
      <c r="AG602" s="341"/>
      <c r="AH602" s="341"/>
      <c r="AI602" s="341"/>
      <c r="AJ602" s="341"/>
      <c r="AK602" s="341"/>
      <c r="AL602" s="341"/>
      <c r="AM602" s="341"/>
      <c r="AN602" s="341"/>
      <c r="AO602" s="341"/>
      <c r="AP602" s="341"/>
      <c r="AQ602" s="341"/>
      <c r="AR602" s="341"/>
      <c r="AS602" s="341"/>
      <c r="AT602" s="341"/>
      <c r="AU602" s="341"/>
      <c r="AV602" s="341"/>
      <c r="AW602" s="341"/>
      <c r="AX602" s="341"/>
      <c r="AY602" s="341"/>
      <c r="AZ602" s="341"/>
      <c r="BA602" s="341"/>
      <c r="BB602" s="341"/>
      <c r="BC602" s="341"/>
      <c r="BD602" s="341"/>
      <c r="BE602" s="341"/>
      <c r="BF602" s="341"/>
      <c r="BG602" s="341"/>
      <c r="BH602" s="341"/>
      <c r="BI602" s="341"/>
      <c r="BJ602" s="341"/>
      <c r="BK602" s="341"/>
      <c r="BL602" s="341"/>
      <c r="BM602" s="341"/>
      <c r="BN602" s="341"/>
      <c r="BO602" s="341"/>
      <c r="BP602" s="341"/>
      <c r="BQ602" s="341"/>
      <c r="BR602" s="341"/>
      <c r="BS602" s="341"/>
      <c r="BT602" s="341"/>
      <c r="BU602" s="341"/>
      <c r="BV602" s="341"/>
      <c r="BW602" s="341"/>
      <c r="BX602" s="341"/>
      <c r="BY602" s="341"/>
      <c r="BZ602" s="341"/>
      <c r="CA602" s="341"/>
      <c r="CB602" s="341"/>
      <c r="CC602" s="341"/>
      <c r="CD602" s="341"/>
      <c r="CE602" s="341"/>
      <c r="CF602" s="341"/>
      <c r="CG602" s="341"/>
      <c r="CH602" s="341"/>
      <c r="CI602" s="341"/>
      <c r="CJ602" s="341"/>
      <c r="CK602" s="341"/>
      <c r="CL602" s="341"/>
      <c r="CM602" s="341"/>
      <c r="CN602" s="341"/>
      <c r="CO602" s="341"/>
      <c r="CP602" s="341"/>
      <c r="CQ602" s="341"/>
      <c r="CR602" s="341"/>
      <c r="CS602" s="341"/>
      <c r="CT602" s="341"/>
      <c r="CU602" s="341"/>
      <c r="CV602" s="341"/>
      <c r="CW602" s="341"/>
      <c r="CX602" s="341"/>
      <c r="CY602" s="341"/>
      <c r="CZ602" s="341"/>
      <c r="DA602" s="341"/>
      <c r="DB602" s="341"/>
      <c r="DC602" s="341"/>
      <c r="DD602" s="341"/>
      <c r="DE602" s="341"/>
      <c r="DF602" s="341"/>
      <c r="DG602" s="341"/>
      <c r="DH602" s="341"/>
      <c r="DI602" s="341"/>
      <c r="DJ602" s="341"/>
      <c r="DK602" s="341"/>
      <c r="DL602" s="341"/>
      <c r="DM602" s="341"/>
      <c r="DN602" s="341"/>
      <c r="DO602" s="341"/>
      <c r="DP602" s="341"/>
      <c r="DQ602" s="341"/>
      <c r="DR602" s="341"/>
      <c r="DS602" s="341"/>
      <c r="DT602" s="341"/>
      <c r="DU602" s="341"/>
      <c r="DV602" s="341"/>
      <c r="DW602" s="341"/>
      <c r="DX602" s="341"/>
      <c r="DY602" s="341"/>
      <c r="DZ602" s="341"/>
      <c r="EA602" s="341"/>
      <c r="EB602" s="341"/>
      <c r="EC602" s="341"/>
      <c r="ED602" s="341"/>
      <c r="EE602" s="341"/>
      <c r="EF602" s="341"/>
      <c r="EG602" s="341"/>
      <c r="EH602" s="341"/>
      <c r="EI602" s="341"/>
      <c r="EJ602" s="341"/>
      <c r="EK602" s="341"/>
      <c r="EL602" s="341"/>
      <c r="EM602" s="341"/>
      <c r="EN602" s="341"/>
      <c r="EO602" s="341"/>
      <c r="EP602" s="341"/>
      <c r="EQ602" s="341"/>
      <c r="ER602" s="341"/>
      <c r="ES602" s="341"/>
      <c r="ET602" s="341"/>
      <c r="EU602" s="341"/>
      <c r="EV602" s="341"/>
      <c r="EW602" s="341"/>
    </row>
    <row r="603" spans="1:153" s="366" customFormat="1" ht="12.75">
      <c r="A603" s="336"/>
      <c r="B603" s="337"/>
      <c r="C603" s="425"/>
      <c r="D603" s="338"/>
      <c r="E603" s="339"/>
      <c r="F603" s="347"/>
      <c r="G603" s="347"/>
      <c r="H603" s="347"/>
      <c r="I603" s="347"/>
      <c r="J603" s="347"/>
      <c r="K603" s="347"/>
      <c r="L603" s="347"/>
      <c r="M603" s="347"/>
      <c r="N603" s="347"/>
      <c r="O603" s="347"/>
      <c r="P603" s="347"/>
      <c r="Q603" s="347"/>
      <c r="R603" s="347"/>
      <c r="S603" s="347"/>
      <c r="T603" s="347"/>
      <c r="U603" s="347"/>
      <c r="V603" s="347"/>
      <c r="W603" s="347"/>
      <c r="X603" s="347"/>
      <c r="Y603" s="347"/>
      <c r="Z603" s="347"/>
      <c r="AA603" s="347"/>
      <c r="AB603" s="347"/>
      <c r="AC603" s="341"/>
      <c r="AD603" s="341"/>
      <c r="AE603" s="341"/>
      <c r="AF603" s="341"/>
      <c r="AG603" s="341"/>
      <c r="AH603" s="341"/>
      <c r="AI603" s="341"/>
      <c r="AJ603" s="341"/>
      <c r="AK603" s="341"/>
      <c r="AL603" s="341"/>
      <c r="AM603" s="341"/>
      <c r="AN603" s="341"/>
      <c r="AO603" s="341"/>
      <c r="AP603" s="341"/>
      <c r="AQ603" s="341"/>
      <c r="AR603" s="341"/>
      <c r="AS603" s="341"/>
      <c r="AT603" s="341"/>
      <c r="AU603" s="341"/>
      <c r="AV603" s="341"/>
      <c r="AW603" s="341"/>
      <c r="AX603" s="341"/>
      <c r="AY603" s="341"/>
      <c r="AZ603" s="341"/>
      <c r="BA603" s="341"/>
      <c r="BB603" s="341"/>
      <c r="BC603" s="341"/>
      <c r="BD603" s="341"/>
      <c r="BE603" s="341"/>
      <c r="BF603" s="341"/>
      <c r="BG603" s="341"/>
      <c r="BH603" s="341"/>
      <c r="BI603" s="341"/>
      <c r="BJ603" s="341"/>
      <c r="BK603" s="341"/>
      <c r="BL603" s="341"/>
      <c r="BM603" s="341"/>
      <c r="BN603" s="341"/>
      <c r="BO603" s="341"/>
      <c r="BP603" s="341"/>
      <c r="BQ603" s="341"/>
      <c r="BR603" s="341"/>
      <c r="BS603" s="341"/>
      <c r="BT603" s="341"/>
      <c r="BU603" s="341"/>
      <c r="BV603" s="341"/>
      <c r="BW603" s="341"/>
      <c r="BX603" s="341"/>
      <c r="BY603" s="341"/>
      <c r="BZ603" s="341"/>
      <c r="CA603" s="341"/>
      <c r="CB603" s="341"/>
      <c r="CC603" s="341"/>
      <c r="CD603" s="341"/>
      <c r="CE603" s="341"/>
      <c r="CF603" s="341"/>
      <c r="CG603" s="341"/>
      <c r="CH603" s="341"/>
      <c r="CI603" s="341"/>
      <c r="CJ603" s="341"/>
      <c r="CK603" s="341"/>
      <c r="CL603" s="341"/>
      <c r="CM603" s="341"/>
      <c r="CN603" s="341"/>
      <c r="CO603" s="341"/>
      <c r="CP603" s="341"/>
      <c r="CQ603" s="341"/>
      <c r="CR603" s="341"/>
      <c r="CS603" s="341"/>
      <c r="CT603" s="341"/>
      <c r="CU603" s="341"/>
      <c r="CV603" s="341"/>
      <c r="CW603" s="341"/>
      <c r="CX603" s="341"/>
      <c r="CY603" s="341"/>
      <c r="CZ603" s="341"/>
      <c r="DA603" s="341"/>
      <c r="DB603" s="341"/>
      <c r="DC603" s="341"/>
      <c r="DD603" s="341"/>
      <c r="DE603" s="341"/>
      <c r="DF603" s="341"/>
      <c r="DG603" s="341"/>
      <c r="DH603" s="341"/>
      <c r="DI603" s="341"/>
      <c r="DJ603" s="341"/>
      <c r="DK603" s="341"/>
      <c r="DL603" s="341"/>
      <c r="DM603" s="341"/>
      <c r="DN603" s="341"/>
      <c r="DO603" s="341"/>
      <c r="DP603" s="341"/>
      <c r="DQ603" s="341"/>
      <c r="DR603" s="341"/>
      <c r="DS603" s="341"/>
      <c r="DT603" s="341"/>
      <c r="DU603" s="341"/>
      <c r="DV603" s="341"/>
      <c r="DW603" s="341"/>
      <c r="DX603" s="341"/>
      <c r="DY603" s="341"/>
      <c r="DZ603" s="341"/>
      <c r="EA603" s="341"/>
      <c r="EB603" s="341"/>
      <c r="EC603" s="341"/>
      <c r="ED603" s="341"/>
      <c r="EE603" s="341"/>
      <c r="EF603" s="341"/>
      <c r="EG603" s="341"/>
      <c r="EH603" s="341"/>
      <c r="EI603" s="341"/>
      <c r="EJ603" s="341"/>
      <c r="EK603" s="341"/>
      <c r="EL603" s="341"/>
      <c r="EM603" s="341"/>
      <c r="EN603" s="341"/>
      <c r="EO603" s="341"/>
      <c r="EP603" s="341"/>
      <c r="EQ603" s="341"/>
      <c r="ER603" s="341"/>
      <c r="ES603" s="341"/>
      <c r="ET603" s="341"/>
      <c r="EU603" s="341"/>
      <c r="EV603" s="341"/>
      <c r="EW603" s="341"/>
    </row>
    <row r="604" spans="1:153" s="366" customFormat="1" ht="12.75">
      <c r="A604" s="336"/>
      <c r="B604" s="337"/>
      <c r="C604" s="425"/>
      <c r="D604" s="338"/>
      <c r="E604" s="339"/>
      <c r="F604" s="347"/>
      <c r="G604" s="347"/>
      <c r="H604" s="347"/>
      <c r="I604" s="347"/>
      <c r="J604" s="347"/>
      <c r="K604" s="347"/>
      <c r="L604" s="347"/>
      <c r="M604" s="347"/>
      <c r="N604" s="347"/>
      <c r="O604" s="347"/>
      <c r="P604" s="347"/>
      <c r="Q604" s="347"/>
      <c r="R604" s="347"/>
      <c r="S604" s="347"/>
      <c r="T604" s="347"/>
      <c r="U604" s="347"/>
      <c r="V604" s="347"/>
      <c r="W604" s="347"/>
      <c r="X604" s="347"/>
      <c r="Y604" s="347"/>
      <c r="Z604" s="347"/>
      <c r="AA604" s="347"/>
      <c r="AB604" s="347"/>
      <c r="AC604" s="341"/>
      <c r="AD604" s="341"/>
      <c r="AE604" s="341"/>
      <c r="AF604" s="341"/>
      <c r="AG604" s="341"/>
      <c r="AH604" s="341"/>
      <c r="AI604" s="341"/>
      <c r="AJ604" s="341"/>
      <c r="AK604" s="341"/>
      <c r="AL604" s="341"/>
      <c r="AM604" s="341"/>
      <c r="AN604" s="341"/>
      <c r="AO604" s="341"/>
      <c r="AP604" s="341"/>
      <c r="AQ604" s="341"/>
      <c r="AR604" s="341"/>
      <c r="AS604" s="341"/>
      <c r="AT604" s="341"/>
      <c r="AU604" s="341"/>
      <c r="AV604" s="341"/>
      <c r="AW604" s="341"/>
      <c r="AX604" s="341"/>
      <c r="AY604" s="341"/>
      <c r="AZ604" s="341"/>
      <c r="BA604" s="341"/>
      <c r="BB604" s="341"/>
      <c r="BC604" s="341"/>
      <c r="BD604" s="341"/>
      <c r="BE604" s="341"/>
      <c r="BF604" s="341"/>
      <c r="BG604" s="341"/>
      <c r="BH604" s="341"/>
      <c r="BI604" s="341"/>
      <c r="BJ604" s="341"/>
      <c r="BK604" s="341"/>
      <c r="BL604" s="341"/>
      <c r="BM604" s="341"/>
      <c r="BN604" s="341"/>
      <c r="BO604" s="341"/>
      <c r="BP604" s="341"/>
      <c r="BQ604" s="341"/>
      <c r="BR604" s="341"/>
      <c r="BS604" s="341"/>
      <c r="BT604" s="341"/>
      <c r="BU604" s="341"/>
      <c r="BV604" s="341"/>
      <c r="BW604" s="341"/>
      <c r="BX604" s="341"/>
      <c r="BY604" s="341"/>
      <c r="BZ604" s="341"/>
      <c r="CA604" s="341"/>
      <c r="CB604" s="341"/>
      <c r="CC604" s="341"/>
      <c r="CD604" s="341"/>
      <c r="CE604" s="341"/>
      <c r="CF604" s="341"/>
      <c r="CG604" s="341"/>
      <c r="CH604" s="341"/>
      <c r="CI604" s="341"/>
      <c r="CJ604" s="341"/>
      <c r="CK604" s="341"/>
      <c r="CL604" s="341"/>
      <c r="CM604" s="341"/>
      <c r="CN604" s="341"/>
      <c r="CO604" s="341"/>
      <c r="CP604" s="341"/>
      <c r="CQ604" s="341"/>
      <c r="CR604" s="341"/>
      <c r="CS604" s="341"/>
      <c r="CT604" s="341"/>
      <c r="CU604" s="341"/>
      <c r="CV604" s="341"/>
      <c r="CW604" s="341"/>
      <c r="CX604" s="341"/>
      <c r="CY604" s="341"/>
      <c r="CZ604" s="341"/>
      <c r="DA604" s="341"/>
      <c r="DB604" s="341"/>
      <c r="DC604" s="341"/>
      <c r="DD604" s="341"/>
      <c r="DE604" s="341"/>
      <c r="DF604" s="341"/>
      <c r="DG604" s="341"/>
      <c r="DH604" s="341"/>
      <c r="DI604" s="341"/>
      <c r="DJ604" s="341"/>
      <c r="DK604" s="341"/>
      <c r="DL604" s="341"/>
      <c r="DM604" s="341"/>
      <c r="DN604" s="341"/>
      <c r="DO604" s="341"/>
      <c r="DP604" s="341"/>
      <c r="DQ604" s="341"/>
      <c r="DR604" s="341"/>
      <c r="DS604" s="341"/>
      <c r="DT604" s="341"/>
      <c r="DU604" s="341"/>
      <c r="DV604" s="341"/>
      <c r="DW604" s="341"/>
      <c r="DX604" s="341"/>
      <c r="DY604" s="341"/>
      <c r="DZ604" s="341"/>
      <c r="EA604" s="341"/>
      <c r="EB604" s="341"/>
      <c r="EC604" s="341"/>
      <c r="ED604" s="341"/>
      <c r="EE604" s="341"/>
      <c r="EF604" s="341"/>
      <c r="EG604" s="341"/>
      <c r="EH604" s="341"/>
      <c r="EI604" s="341"/>
      <c r="EJ604" s="341"/>
      <c r="EK604" s="341"/>
      <c r="EL604" s="341"/>
      <c r="EM604" s="341"/>
      <c r="EN604" s="341"/>
      <c r="EO604" s="341"/>
      <c r="EP604" s="341"/>
      <c r="EQ604" s="341"/>
      <c r="ER604" s="341"/>
      <c r="ES604" s="341"/>
      <c r="ET604" s="341"/>
      <c r="EU604" s="341"/>
      <c r="EV604" s="341"/>
      <c r="EW604" s="341"/>
    </row>
  </sheetData>
  <sheetProtection password="CF9E" sheet="1" selectLockedCells="1"/>
  <mergeCells count="52">
    <mergeCell ref="Q96:R96"/>
    <mergeCell ref="C23:D23"/>
    <mergeCell ref="A38:B38"/>
    <mergeCell ref="C33:D33"/>
    <mergeCell ref="C29:D29"/>
    <mergeCell ref="A39:B39"/>
    <mergeCell ref="A27:E27"/>
    <mergeCell ref="A36:B36"/>
    <mergeCell ref="A35:E35"/>
    <mergeCell ref="C28:D28"/>
    <mergeCell ref="A24:E24"/>
    <mergeCell ref="B71:D71"/>
    <mergeCell ref="C15:D15"/>
    <mergeCell ref="C18:D18"/>
    <mergeCell ref="C16:D16"/>
    <mergeCell ref="C17:D17"/>
    <mergeCell ref="C19:D19"/>
    <mergeCell ref="M99:Y100"/>
    <mergeCell ref="A14:E14"/>
    <mergeCell ref="A37:B37"/>
    <mergeCell ref="C34:D34"/>
    <mergeCell ref="C25:D25"/>
    <mergeCell ref="D31:E31"/>
    <mergeCell ref="AC70:AD70"/>
    <mergeCell ref="A40:B40"/>
    <mergeCell ref="A8:B8"/>
    <mergeCell ref="D5:E5"/>
    <mergeCell ref="C30:D30"/>
    <mergeCell ref="C32:D32"/>
    <mergeCell ref="C13:D13"/>
    <mergeCell ref="C20:D20"/>
    <mergeCell ref="C21:D21"/>
    <mergeCell ref="C22:D22"/>
    <mergeCell ref="S96:T96"/>
    <mergeCell ref="H37:I37"/>
    <mergeCell ref="H38:I38"/>
    <mergeCell ref="O96:P96"/>
    <mergeCell ref="B54:C54"/>
    <mergeCell ref="A41:D41"/>
    <mergeCell ref="H40:I40"/>
    <mergeCell ref="F83:H83"/>
    <mergeCell ref="B82:D83"/>
    <mergeCell ref="H39:I39"/>
    <mergeCell ref="A1:E1"/>
    <mergeCell ref="A9:E9"/>
    <mergeCell ref="A6:E6"/>
    <mergeCell ref="C10:D10"/>
    <mergeCell ref="C12:D12"/>
    <mergeCell ref="A3:B3"/>
    <mergeCell ref="D3:E3"/>
    <mergeCell ref="C11:D11"/>
    <mergeCell ref="B4:C4"/>
  </mergeCells>
  <conditionalFormatting sqref="D7:D8 G5 H7">
    <cfRule type="expression" priority="40" dxfId="17" stopIfTrue="1">
      <formula>$B$7="No"</formula>
    </cfRule>
  </conditionalFormatting>
  <conditionalFormatting sqref="E17">
    <cfRule type="expression" priority="14" dxfId="17" stopIfTrue="1">
      <formula>$B$17="No"</formula>
    </cfRule>
  </conditionalFormatting>
  <conditionalFormatting sqref="E18">
    <cfRule type="expression" priority="13" dxfId="17" stopIfTrue="1">
      <formula>$B$18="No"</formula>
    </cfRule>
  </conditionalFormatting>
  <conditionalFormatting sqref="E12 B12">
    <cfRule type="expression" priority="58" dxfId="17" stopIfTrue="1">
      <formula>$B$11="6years"</formula>
    </cfRule>
  </conditionalFormatting>
  <conditionalFormatting sqref="E26">
    <cfRule type="expression" priority="9" dxfId="17" stopIfTrue="1">
      <formula>$D$26="No"</formula>
    </cfRule>
  </conditionalFormatting>
  <dataValidations count="16">
    <dataValidation type="custom" allowBlank="1" showInputMessage="1" showErrorMessage="1" error="Need not be filled, Departmental Tests not passed" sqref="D7">
      <formula1>B7="Yes"</formula1>
    </dataValidation>
    <dataValidation type="custom" allowBlank="1" showInputMessage="1" showErrorMessage="1" error="Need not be filled, Departmental Tests not passed" sqref="D8">
      <formula1>B7="Yes"</formula1>
    </dataValidation>
    <dataValidation type="list" allowBlank="1" showInputMessage="1" showErrorMessage="1" sqref="E18 E26">
      <formula1>"Vijayawada,vishakhapatnam,Hyderabad,Others"</formula1>
    </dataValidation>
    <dataValidation type="list" allowBlank="1" showInputMessage="1" showErrorMessage="1" sqref="E20">
      <formula1>$A$129:$A$160</formula1>
    </dataValidation>
    <dataValidation type="list" allowBlank="1" showInputMessage="1" showErrorMessage="1" sqref="E19">
      <formula1>$D$129:$D$208</formula1>
    </dataValidation>
    <dataValidation type="list" allowBlank="1" showInputMessage="1" showErrorMessage="1" error="Need not be entered&#10;" sqref="E17">
      <formula1>"CA,RA"</formula1>
    </dataValidation>
    <dataValidation type="list" allowBlank="1" showInputMessage="1" showErrorMessage="1" sqref="H37:I40">
      <formula1>$A$45:$A$45</formula1>
    </dataValidation>
    <dataValidation type="list" allowBlank="1" showInputMessage="1" showErrorMessage="1" sqref="N43:AB44 F43:F44">
      <formula1>"2202021910005010,2202011030005010"</formula1>
    </dataValidation>
    <dataValidation type="list" allowBlank="1" showInputMessage="1" showErrorMessage="1" sqref="N30:AA30 B22">
      <formula1>"CPS,ZPPF"</formula1>
    </dataValidation>
    <dataValidation type="list" allowBlank="1" showInputMessage="1" showErrorMessage="1" sqref="F26 H5:AB6 F6:G6 R11:AB13 R20:AB20 H24:M26 O24:AB26 F24">
      <formula1>"SGT,Language Pandit Gr II,PET,Craft Instructor,Music Teacher,Drawing Teacher,School Assistant,Language Pandit Gr I,LFL HM,Gr II PD,Gr II HM,Dy.E.O"</formula1>
    </dataValidation>
    <dataValidation type="list" allowBlank="1" showInputMessage="1" showErrorMessage="1" sqref="D26 B7 B17:B18">
      <formula1>"Yes,No"</formula1>
    </dataValidation>
    <dataValidation type="list" allowBlank="1" showInputMessage="1" showErrorMessage="1" sqref="E24 B24">
      <formula1>"-,Schoo Assistant,Language Pandit Gr I,LFL HM,Gr II PD,Gr II HM,Dy.E.O"</formula1>
    </dataValidation>
    <dataValidation type="list" allowBlank="1" showInputMessage="1" showErrorMessage="1" sqref="B21">
      <formula1>"10,12,16,24"</formula1>
    </dataValidation>
    <dataValidation type="list" allowBlank="1" showInputMessage="1" showErrorMessage="1" sqref="B15">
      <formula1>$B$129:$B$210</formula1>
    </dataValidation>
    <dataValidation type="list" allowBlank="1" showInputMessage="1" showErrorMessage="1" sqref="B11">
      <formula1>$E$76:$E$80</formula1>
    </dataValidation>
    <dataValidation type="list" allowBlank="1" showInputMessage="1" showErrorMessage="1" sqref="B19">
      <formula1>$A$129:$A$153</formula1>
    </dataValidation>
  </dataValidations>
  <printOptions/>
  <pageMargins left="0.7" right="0.7" top="0.75" bottom="0.75" header="0.3" footer="0.3"/>
  <pageSetup horizontalDpi="600" verticalDpi="600" orientation="portrait" r:id="rId4"/>
  <legacyDrawing r:id="rId3"/>
  <oleObjects>
    <oleObject progId="Excel.Sheet.12" shapeId="22138" r:id="rId2"/>
  </oleObjects>
</worksheet>
</file>

<file path=xl/worksheets/sheet10.xml><?xml version="1.0" encoding="utf-8"?>
<worksheet xmlns="http://schemas.openxmlformats.org/spreadsheetml/2006/main" xmlns:r="http://schemas.openxmlformats.org/officeDocument/2006/relationships">
  <sheetPr>
    <pageSetUpPr fitToPage="1"/>
  </sheetPr>
  <dimension ref="A1:AZ127"/>
  <sheetViews>
    <sheetView zoomScalePageLayoutView="0" workbookViewId="0" topLeftCell="A1">
      <selection activeCell="AK26" sqref="AK26"/>
    </sheetView>
  </sheetViews>
  <sheetFormatPr defaultColWidth="9.140625" defaultRowHeight="12.75"/>
  <cols>
    <col min="1" max="1" width="11.7109375" style="289" customWidth="1"/>
    <col min="2" max="2" width="4.00390625" style="289" customWidth="1"/>
    <col min="3" max="3" width="0.42578125" style="289" customWidth="1"/>
    <col min="4" max="4" width="3.8515625" style="289" customWidth="1"/>
    <col min="5" max="5" width="0.42578125" style="289" customWidth="1"/>
    <col min="6" max="6" width="4.00390625" style="289" customWidth="1"/>
    <col min="7" max="7" width="0.42578125" style="289" customWidth="1"/>
    <col min="8" max="8" width="4.00390625" style="289" customWidth="1"/>
    <col min="9" max="9" width="0.42578125" style="289" customWidth="1"/>
    <col min="10" max="10" width="4.00390625" style="289" customWidth="1"/>
    <col min="11" max="11" width="1.7109375" style="289" customWidth="1"/>
    <col min="12" max="12" width="4.00390625" style="289" customWidth="1"/>
    <col min="13" max="13" width="0.42578125" style="289" customWidth="1"/>
    <col min="14" max="14" width="4.00390625" style="289" customWidth="1"/>
    <col min="15" max="15" width="0.71875" style="289" customWidth="1"/>
    <col min="16" max="16" width="1.7109375" style="289" customWidth="1"/>
    <col min="17" max="17" width="3.00390625" style="289" customWidth="1"/>
    <col min="18" max="18" width="1.7109375" style="289" customWidth="1"/>
    <col min="19" max="19" width="0.42578125" style="289" customWidth="1"/>
    <col min="20" max="20" width="4.00390625" style="289" customWidth="1"/>
    <col min="21" max="21" width="0.42578125" style="289" customWidth="1"/>
    <col min="22" max="22" width="4.00390625" style="289" customWidth="1"/>
    <col min="23" max="23" width="0.42578125" style="289" customWidth="1"/>
    <col min="24" max="24" width="1.28515625" style="289" customWidth="1"/>
    <col min="25" max="25" width="3.140625" style="289" customWidth="1"/>
    <col min="26" max="26" width="0.42578125" style="289" customWidth="1"/>
    <col min="27" max="27" width="0.85546875" style="289" customWidth="1"/>
    <col min="28" max="28" width="0.42578125" style="289" customWidth="1"/>
    <col min="29" max="29" width="2.8515625" style="289" customWidth="1"/>
    <col min="30" max="30" width="0.42578125" style="289" customWidth="1"/>
    <col min="31" max="31" width="0.85546875" style="289" customWidth="1"/>
    <col min="32" max="32" width="3.8515625" style="289" customWidth="1"/>
    <col min="33" max="33" width="1.1484375" style="289" customWidth="1"/>
    <col min="34" max="34" width="0" style="289" hidden="1" customWidth="1"/>
    <col min="35" max="35" width="3.8515625" style="289" customWidth="1"/>
    <col min="36" max="36" width="10.8515625" style="289" customWidth="1"/>
    <col min="37" max="37" width="11.28125" style="289" customWidth="1"/>
    <col min="38" max="38" width="4.421875" style="289" hidden="1" customWidth="1"/>
    <col min="39" max="39" width="9.140625" style="289" customWidth="1"/>
    <col min="40" max="40" width="7.28125" style="289" customWidth="1"/>
    <col min="41" max="41" width="9.00390625" style="289" customWidth="1"/>
    <col min="42" max="42" width="7.28125" style="289" customWidth="1"/>
    <col min="43" max="43" width="8.8515625" style="289" customWidth="1"/>
    <col min="44" max="44" width="6.8515625" style="289" customWidth="1"/>
    <col min="45" max="45" width="12.421875" style="289" customWidth="1"/>
    <col min="46" max="16384" width="9.140625" style="289" customWidth="1"/>
  </cols>
  <sheetData>
    <row r="1" spans="1:49" ht="20.25">
      <c r="A1" s="693" t="s">
        <v>143</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288"/>
      <c r="AF1" s="288"/>
      <c r="AK1" s="694" t="s">
        <v>293</v>
      </c>
      <c r="AL1" s="694"/>
      <c r="AM1" s="694"/>
      <c r="AN1" s="694"/>
      <c r="AO1" s="694"/>
      <c r="AP1" s="694"/>
      <c r="AQ1" s="694"/>
      <c r="AR1" s="694"/>
      <c r="AW1" s="289">
        <f>'[2]Annexure I'!AN9</f>
        <v>0</v>
      </c>
    </row>
    <row r="2" spans="1:49" ht="15" customHeight="1">
      <c r="A2" s="290"/>
      <c r="B2" s="290"/>
      <c r="C2" s="290"/>
      <c r="D2" s="290"/>
      <c r="E2" s="290"/>
      <c r="F2" s="290"/>
      <c r="G2" s="290"/>
      <c r="I2" s="290"/>
      <c r="J2" s="695" t="s">
        <v>294</v>
      </c>
      <c r="K2" s="696"/>
      <c r="L2" s="696"/>
      <c r="M2" s="696"/>
      <c r="N2" s="697"/>
      <c r="O2" s="290"/>
      <c r="P2" s="290"/>
      <c r="Q2" s="290"/>
      <c r="R2" s="290"/>
      <c r="AK2" s="691" t="s">
        <v>295</v>
      </c>
      <c r="AL2" s="691"/>
      <c r="AM2" s="691"/>
      <c r="AN2" s="691"/>
      <c r="AO2" s="691"/>
      <c r="AP2" s="691"/>
      <c r="AQ2" s="691"/>
      <c r="AR2" s="691"/>
      <c r="AW2" s="289">
        <f>'[2]Annexure I'!AN30</f>
        <v>0</v>
      </c>
    </row>
    <row r="3" spans="1:44" ht="12" customHeight="1">
      <c r="A3" s="290"/>
      <c r="B3" s="290"/>
      <c r="C3" s="290"/>
      <c r="D3" s="290"/>
      <c r="E3" s="290"/>
      <c r="F3" s="290"/>
      <c r="G3" s="290"/>
      <c r="H3" s="291"/>
      <c r="I3" s="291"/>
      <c r="J3" s="291"/>
      <c r="K3" s="291"/>
      <c r="L3" s="291"/>
      <c r="M3" s="291"/>
      <c r="N3" s="291"/>
      <c r="O3" s="291"/>
      <c r="P3" s="291"/>
      <c r="Q3" s="291"/>
      <c r="R3" s="291"/>
      <c r="AK3" s="691" t="s">
        <v>296</v>
      </c>
      <c r="AL3" s="691"/>
      <c r="AM3" s="691"/>
      <c r="AN3" s="691"/>
      <c r="AO3" s="691"/>
      <c r="AP3" s="691"/>
      <c r="AQ3" s="691"/>
      <c r="AR3" s="691"/>
    </row>
    <row r="4" spans="1:52" s="292" customFormat="1" ht="20.25" customHeight="1">
      <c r="A4" s="292" t="s">
        <v>297</v>
      </c>
      <c r="B4" s="293" t="str">
        <f>'47 cover page'!E7</f>
        <v>0</v>
      </c>
      <c r="C4" s="294"/>
      <c r="D4" s="293" t="str">
        <f>'47 cover page'!F7</f>
        <v>5</v>
      </c>
      <c r="E4" s="294"/>
      <c r="F4" s="293" t="str">
        <f>'47 cover page'!G7</f>
        <v>1</v>
      </c>
      <c r="G4" s="294"/>
      <c r="H4" s="293" t="str">
        <f>'47 cover page'!H7</f>
        <v>2</v>
      </c>
      <c r="N4" s="295"/>
      <c r="O4" s="296"/>
      <c r="P4" s="296"/>
      <c r="Q4" s="296"/>
      <c r="R4" s="296"/>
      <c r="S4" s="296"/>
      <c r="T4" s="296"/>
      <c r="U4" s="296"/>
      <c r="V4" s="692" t="s">
        <v>298</v>
      </c>
      <c r="W4" s="692"/>
      <c r="X4" s="692"/>
      <c r="Y4" s="692"/>
      <c r="Z4" s="692"/>
      <c r="AA4" s="692"/>
      <c r="AB4" s="692"/>
      <c r="AC4" s="692"/>
      <c r="AD4" s="297"/>
      <c r="AE4" s="298"/>
      <c r="AF4" s="298"/>
      <c r="AS4" s="289"/>
      <c r="AT4" s="289"/>
      <c r="AU4" s="289"/>
      <c r="AV4" s="289"/>
      <c r="AW4" s="289"/>
      <c r="AX4" s="289"/>
      <c r="AY4" s="289"/>
      <c r="AZ4" s="289"/>
    </row>
    <row r="5" spans="1:52" s="292" customFormat="1" ht="19.5" customHeight="1">
      <c r="A5" s="299" t="s">
        <v>299</v>
      </c>
      <c r="B5" s="712" t="str">
        <f>Data!B34</f>
        <v>STO, NUZVID</v>
      </c>
      <c r="C5" s="712"/>
      <c r="D5" s="712"/>
      <c r="E5" s="712"/>
      <c r="F5" s="712"/>
      <c r="G5" s="712"/>
      <c r="H5" s="712"/>
      <c r="N5" s="300" t="s">
        <v>300</v>
      </c>
      <c r="O5" s="298"/>
      <c r="P5" s="298"/>
      <c r="Q5" s="298"/>
      <c r="R5" s="713"/>
      <c r="S5" s="713"/>
      <c r="T5" s="713"/>
      <c r="U5" s="713"/>
      <c r="V5" s="713"/>
      <c r="W5" s="713"/>
      <c r="X5" s="713"/>
      <c r="Y5" s="713"/>
      <c r="Z5" s="713"/>
      <c r="AA5" s="713"/>
      <c r="AB5" s="713"/>
      <c r="AC5" s="713"/>
      <c r="AD5" s="301"/>
      <c r="AE5" s="298"/>
      <c r="AF5" s="298"/>
      <c r="AK5" s="302" t="s">
        <v>301</v>
      </c>
      <c r="AL5" s="302"/>
      <c r="AM5" s="698" t="str">
        <f>$B$7</f>
        <v>05120308013</v>
      </c>
      <c r="AN5" s="698"/>
      <c r="AO5" s="698"/>
      <c r="AP5" s="699" t="s">
        <v>302</v>
      </c>
      <c r="AQ5" s="699"/>
      <c r="AR5" s="699"/>
      <c r="AS5" s="304" t="str">
        <f>Data!$E$34</f>
        <v>0512</v>
      </c>
      <c r="AT5" s="289"/>
      <c r="AU5" s="289"/>
      <c r="AV5" s="289"/>
      <c r="AW5" s="289"/>
      <c r="AX5" s="289"/>
      <c r="AY5" s="289"/>
      <c r="AZ5" s="289"/>
    </row>
    <row r="6" spans="2:52" s="292" customFormat="1" ht="6.75" customHeight="1">
      <c r="B6" s="298"/>
      <c r="C6" s="298"/>
      <c r="D6" s="298"/>
      <c r="E6" s="298"/>
      <c r="F6" s="298"/>
      <c r="G6" s="298"/>
      <c r="H6" s="298"/>
      <c r="N6" s="305"/>
      <c r="O6" s="298"/>
      <c r="P6" s="298"/>
      <c r="Q6" s="298"/>
      <c r="R6" s="298"/>
      <c r="S6" s="298"/>
      <c r="T6" s="298"/>
      <c r="U6" s="298"/>
      <c r="V6" s="306"/>
      <c r="W6" s="306"/>
      <c r="X6" s="306"/>
      <c r="Y6" s="306"/>
      <c r="Z6" s="306"/>
      <c r="AA6" s="306"/>
      <c r="AB6" s="306"/>
      <c r="AC6" s="306"/>
      <c r="AD6" s="301"/>
      <c r="AE6" s="298"/>
      <c r="AF6" s="298"/>
      <c r="AO6" s="289"/>
      <c r="AQ6" s="307"/>
      <c r="AR6" s="308"/>
      <c r="AS6" s="289"/>
      <c r="AT6" s="289"/>
      <c r="AU6" s="289"/>
      <c r="AV6" s="289"/>
      <c r="AW6" s="289"/>
      <c r="AX6" s="289"/>
      <c r="AY6" s="289"/>
      <c r="AZ6" s="289"/>
    </row>
    <row r="7" spans="1:52" s="292" customFormat="1" ht="24" customHeight="1">
      <c r="A7" s="292" t="s">
        <v>303</v>
      </c>
      <c r="B7" s="700" t="str">
        <f>Data!$E$29</f>
        <v>05120308013</v>
      </c>
      <c r="C7" s="701"/>
      <c r="D7" s="701"/>
      <c r="E7" s="701"/>
      <c r="F7" s="701"/>
      <c r="G7" s="701"/>
      <c r="H7" s="702"/>
      <c r="N7" s="300" t="s">
        <v>149</v>
      </c>
      <c r="O7" s="298"/>
      <c r="P7" s="298"/>
      <c r="Q7" s="298"/>
      <c r="R7" s="298"/>
      <c r="S7" s="301"/>
      <c r="T7" s="703"/>
      <c r="U7" s="704"/>
      <c r="V7" s="704"/>
      <c r="W7" s="704"/>
      <c r="X7" s="704"/>
      <c r="Y7" s="704"/>
      <c r="Z7" s="704"/>
      <c r="AA7" s="704"/>
      <c r="AB7" s="704"/>
      <c r="AC7" s="705"/>
      <c r="AD7" s="301"/>
      <c r="AE7" s="298"/>
      <c r="AF7" s="298"/>
      <c r="AK7" s="309" t="s">
        <v>304</v>
      </c>
      <c r="AL7" s="307"/>
      <c r="AM7" s="706" t="str">
        <f>D9&amp;", "&amp;P9</f>
        <v>HM, SRRZPHS NUZVID</v>
      </c>
      <c r="AN7" s="706"/>
      <c r="AO7" s="706"/>
      <c r="AP7" s="707" t="s">
        <v>305</v>
      </c>
      <c r="AQ7" s="707"/>
      <c r="AR7" s="310" t="str">
        <f>B5</f>
        <v>STO, NUZVID</v>
      </c>
      <c r="AS7" s="311"/>
      <c r="AT7" s="289"/>
      <c r="AU7" s="289"/>
      <c r="AV7" s="289"/>
      <c r="AW7" s="289"/>
      <c r="AX7" s="289"/>
      <c r="AY7" s="289"/>
      <c r="AZ7" s="289"/>
    </row>
    <row r="8" spans="2:52" s="292" customFormat="1" ht="3.75" customHeight="1">
      <c r="B8" s="298"/>
      <c r="C8" s="298"/>
      <c r="D8" s="298"/>
      <c r="E8" s="298"/>
      <c r="F8" s="298"/>
      <c r="G8" s="298"/>
      <c r="H8" s="298"/>
      <c r="N8" s="312"/>
      <c r="O8" s="306"/>
      <c r="P8" s="306"/>
      <c r="Q8" s="306"/>
      <c r="R8" s="306"/>
      <c r="S8" s="306"/>
      <c r="T8" s="306"/>
      <c r="U8" s="306"/>
      <c r="V8" s="306"/>
      <c r="W8" s="306"/>
      <c r="X8" s="306"/>
      <c r="Y8" s="306"/>
      <c r="Z8" s="306"/>
      <c r="AA8" s="306"/>
      <c r="AB8" s="306"/>
      <c r="AC8" s="313"/>
      <c r="AD8" s="314"/>
      <c r="AE8" s="298"/>
      <c r="AF8" s="298"/>
      <c r="AK8" s="307"/>
      <c r="AL8" s="307"/>
      <c r="AM8" s="315"/>
      <c r="AN8" s="307"/>
      <c r="AO8" s="307"/>
      <c r="AP8" s="307"/>
      <c r="AQ8" s="307"/>
      <c r="AR8" s="307"/>
      <c r="AS8" s="289"/>
      <c r="AT8" s="289"/>
      <c r="AU8" s="289"/>
      <c r="AV8" s="289"/>
      <c r="AW8" s="289"/>
      <c r="AX8" s="289"/>
      <c r="AY8" s="289"/>
      <c r="AZ8" s="289"/>
    </row>
    <row r="9" spans="1:52" s="292" customFormat="1" ht="25.5" customHeight="1">
      <c r="A9" s="299" t="s">
        <v>30</v>
      </c>
      <c r="D9" s="714" t="str">
        <f>IF(Data!B31="MANDAL EDUCATIONAL OFFICER","M.E.O","HM")</f>
        <v>HM</v>
      </c>
      <c r="E9" s="714"/>
      <c r="F9" s="714"/>
      <c r="G9" s="714"/>
      <c r="H9" s="714"/>
      <c r="J9" s="715" t="s">
        <v>154</v>
      </c>
      <c r="K9" s="715"/>
      <c r="L9" s="715"/>
      <c r="M9" s="715"/>
      <c r="N9" s="715"/>
      <c r="O9" s="715"/>
      <c r="P9" s="716" t="str">
        <f>IF(Data!B31="MANDAL EDUCATIONAL OFFICER",Data!B28,Data!E28)</f>
        <v>SRRZPHS NUZVID</v>
      </c>
      <c r="Q9" s="716"/>
      <c r="R9" s="716"/>
      <c r="S9" s="716"/>
      <c r="T9" s="716"/>
      <c r="U9" s="716"/>
      <c r="V9" s="716"/>
      <c r="W9" s="716"/>
      <c r="X9" s="716"/>
      <c r="Y9" s="716"/>
      <c r="Z9" s="716"/>
      <c r="AA9" s="716"/>
      <c r="AB9" s="716"/>
      <c r="AC9" s="716"/>
      <c r="AK9" s="719" t="s">
        <v>306</v>
      </c>
      <c r="AL9" s="289"/>
      <c r="AM9" s="289"/>
      <c r="AN9" s="289"/>
      <c r="AO9" s="289"/>
      <c r="AP9" s="289"/>
      <c r="AQ9" s="289"/>
      <c r="AR9" s="289"/>
      <c r="AS9" s="289"/>
      <c r="AT9" s="289"/>
      <c r="AU9" s="289"/>
      <c r="AV9" s="289"/>
      <c r="AW9" s="289"/>
      <c r="AX9" s="289"/>
      <c r="AY9" s="289"/>
      <c r="AZ9" s="289"/>
    </row>
    <row r="10" spans="4:52" s="292" customFormat="1" ht="6.75" customHeight="1">
      <c r="D10" s="298"/>
      <c r="E10" s="298"/>
      <c r="F10" s="298"/>
      <c r="G10" s="298"/>
      <c r="H10" s="298"/>
      <c r="AK10" s="719"/>
      <c r="AL10" s="289"/>
      <c r="AM10" s="289"/>
      <c r="AN10" s="289"/>
      <c r="AO10" s="289"/>
      <c r="AP10" s="289"/>
      <c r="AQ10" s="289"/>
      <c r="AR10" s="289"/>
      <c r="AS10" s="289"/>
      <c r="AT10" s="289"/>
      <c r="AU10" s="289"/>
      <c r="AV10" s="289"/>
      <c r="AW10" s="289"/>
      <c r="AX10" s="289"/>
      <c r="AY10" s="289"/>
      <c r="AZ10" s="289"/>
    </row>
    <row r="11" spans="1:52" s="292" customFormat="1" ht="18.75" customHeight="1">
      <c r="A11" s="292" t="s">
        <v>307</v>
      </c>
      <c r="D11" s="710" t="str">
        <f>Data!$E$33</f>
        <v>0889</v>
      </c>
      <c r="E11" s="701"/>
      <c r="F11" s="701"/>
      <c r="G11" s="701"/>
      <c r="H11" s="702"/>
      <c r="J11" s="316" t="s">
        <v>308</v>
      </c>
      <c r="N11" s="711" t="str">
        <f>Data!B33</f>
        <v>SBI, Nuzvid</v>
      </c>
      <c r="O11" s="711"/>
      <c r="P11" s="711"/>
      <c r="Q11" s="711"/>
      <c r="R11" s="711"/>
      <c r="S11" s="711"/>
      <c r="T11" s="711"/>
      <c r="U11" s="711"/>
      <c r="V11" s="711"/>
      <c r="W11" s="711"/>
      <c r="X11" s="711"/>
      <c r="Y11" s="711"/>
      <c r="Z11" s="711"/>
      <c r="AA11" s="711"/>
      <c r="AB11" s="711"/>
      <c r="AC11" s="711"/>
      <c r="AK11" s="289" t="s">
        <v>309</v>
      </c>
      <c r="AO11" s="289"/>
      <c r="AP11" s="289"/>
      <c r="AQ11" s="289"/>
      <c r="AR11" s="289"/>
      <c r="AS11" s="289"/>
      <c r="AT11" s="289"/>
      <c r="AU11" s="289"/>
      <c r="AV11" s="289"/>
      <c r="AW11" s="289"/>
      <c r="AX11" s="289"/>
      <c r="AY11" s="289"/>
      <c r="AZ11" s="289"/>
    </row>
    <row r="12" spans="4:52" s="292" customFormat="1" ht="3.75" customHeight="1">
      <c r="D12" s="298"/>
      <c r="E12" s="298"/>
      <c r="F12" s="298"/>
      <c r="G12" s="298"/>
      <c r="H12" s="298"/>
      <c r="AO12" s="289"/>
      <c r="AP12" s="289"/>
      <c r="AQ12" s="289"/>
      <c r="AR12" s="289"/>
      <c r="AS12" s="289"/>
      <c r="AT12" s="289"/>
      <c r="AU12" s="289"/>
      <c r="AV12" s="289"/>
      <c r="AW12" s="289"/>
      <c r="AX12" s="289"/>
      <c r="AY12" s="289"/>
      <c r="AZ12" s="289"/>
    </row>
    <row r="13" spans="1:52" s="292" customFormat="1" ht="18" customHeight="1">
      <c r="A13" s="292" t="s">
        <v>310</v>
      </c>
      <c r="D13" s="293">
        <v>2</v>
      </c>
      <c r="E13" s="294"/>
      <c r="F13" s="293">
        <v>2</v>
      </c>
      <c r="G13" s="294"/>
      <c r="H13" s="293">
        <v>0</v>
      </c>
      <c r="I13" s="294"/>
      <c r="J13" s="293">
        <v>2</v>
      </c>
      <c r="K13" s="294"/>
      <c r="L13" s="293" t="str">
        <f>'47 cover page'!D17</f>
        <v>0</v>
      </c>
      <c r="M13" s="294"/>
      <c r="N13" s="293">
        <f>'47 cover page'!E17</f>
        <v>1</v>
      </c>
      <c r="O13" s="294"/>
      <c r="P13" s="294"/>
      <c r="Q13" s="703" t="str">
        <f>'47 cover page'!D19</f>
        <v>1</v>
      </c>
      <c r="R13" s="705"/>
      <c r="S13" s="294"/>
      <c r="T13" s="293" t="str">
        <f>'47 cover page'!E19</f>
        <v>0</v>
      </c>
      <c r="U13" s="294"/>
      <c r="V13" s="293">
        <f>'47 cover page'!F19</f>
        <v>3</v>
      </c>
      <c r="W13" s="294"/>
      <c r="X13" s="294"/>
      <c r="Y13" s="703">
        <v>0</v>
      </c>
      <c r="Z13" s="704"/>
      <c r="AA13" s="705"/>
      <c r="AB13" s="317"/>
      <c r="AC13" s="703">
        <v>0</v>
      </c>
      <c r="AD13" s="704"/>
      <c r="AE13" s="705"/>
      <c r="AF13" s="318"/>
      <c r="AK13" s="319" t="s">
        <v>311</v>
      </c>
      <c r="AL13" s="320" t="s">
        <v>312</v>
      </c>
      <c r="AM13" s="320"/>
      <c r="AN13" s="321"/>
      <c r="AO13" s="289"/>
      <c r="AP13" s="289"/>
      <c r="AQ13" s="289"/>
      <c r="AR13" s="289"/>
      <c r="AS13" s="289"/>
      <c r="AT13" s="289"/>
      <c r="AU13" s="289"/>
      <c r="AV13" s="289"/>
      <c r="AW13" s="289"/>
      <c r="AX13" s="289"/>
      <c r="AY13" s="289"/>
      <c r="AZ13" s="289"/>
    </row>
    <row r="14" spans="4:52" s="292" customFormat="1" ht="3.75" customHeight="1">
      <c r="D14" s="298"/>
      <c r="F14" s="298"/>
      <c r="H14" s="298"/>
      <c r="J14" s="298"/>
      <c r="L14" s="298"/>
      <c r="N14" s="298"/>
      <c r="Q14" s="298"/>
      <c r="R14" s="298"/>
      <c r="T14" s="298"/>
      <c r="V14" s="298"/>
      <c r="Y14" s="298"/>
      <c r="Z14" s="298"/>
      <c r="AA14" s="298"/>
      <c r="AB14" s="298"/>
      <c r="AC14" s="298"/>
      <c r="AD14" s="298"/>
      <c r="AE14" s="298"/>
      <c r="AF14" s="298"/>
      <c r="AT14" s="289"/>
      <c r="AU14" s="289"/>
      <c r="AV14" s="289"/>
      <c r="AW14" s="289"/>
      <c r="AX14" s="289"/>
      <c r="AY14" s="289"/>
      <c r="AZ14" s="289"/>
    </row>
    <row r="15" spans="4:52" s="292" customFormat="1" ht="12" customHeight="1">
      <c r="D15" s="724" t="s">
        <v>313</v>
      </c>
      <c r="E15" s="724"/>
      <c r="F15" s="724"/>
      <c r="G15" s="724"/>
      <c r="H15" s="724"/>
      <c r="I15" s="724"/>
      <c r="J15" s="724"/>
      <c r="L15" s="724" t="s">
        <v>314</v>
      </c>
      <c r="M15" s="725"/>
      <c r="N15" s="725"/>
      <c r="Q15" s="708" t="s">
        <v>315</v>
      </c>
      <c r="R15" s="709"/>
      <c r="S15" s="709"/>
      <c r="T15" s="709"/>
      <c r="U15" s="709"/>
      <c r="V15" s="709"/>
      <c r="Y15" s="708" t="s">
        <v>316</v>
      </c>
      <c r="Z15" s="709"/>
      <c r="AA15" s="709"/>
      <c r="AB15" s="709"/>
      <c r="AC15" s="709"/>
      <c r="AD15" s="709"/>
      <c r="AE15" s="318"/>
      <c r="AF15" s="318"/>
      <c r="AK15" s="322"/>
      <c r="AL15" s="321"/>
      <c r="AM15" s="321"/>
      <c r="AN15" s="321"/>
      <c r="AT15" s="289"/>
      <c r="AU15" s="289"/>
      <c r="AV15" s="289"/>
      <c r="AW15" s="289"/>
      <c r="AX15" s="289"/>
      <c r="AY15" s="289"/>
      <c r="AZ15" s="289"/>
    </row>
    <row r="16" spans="4:52" s="292" customFormat="1" ht="5.25" customHeight="1">
      <c r="D16" s="298"/>
      <c r="F16" s="298"/>
      <c r="H16" s="298"/>
      <c r="J16" s="298"/>
      <c r="L16" s="298"/>
      <c r="N16" s="298"/>
      <c r="R16" s="298"/>
      <c r="T16" s="298"/>
      <c r="V16" s="298"/>
      <c r="Y16" s="298"/>
      <c r="AC16" s="298"/>
      <c r="AT16" s="289"/>
      <c r="AU16" s="289"/>
      <c r="AV16" s="289"/>
      <c r="AW16" s="289"/>
      <c r="AX16" s="289"/>
      <c r="AY16" s="289"/>
      <c r="AZ16" s="289"/>
    </row>
    <row r="17" spans="6:52" s="292" customFormat="1" ht="17.25" customHeight="1">
      <c r="F17" s="293">
        <v>0</v>
      </c>
      <c r="G17" s="294"/>
      <c r="H17" s="293">
        <v>5</v>
      </c>
      <c r="I17" s="294"/>
      <c r="J17" s="294"/>
      <c r="K17" s="294"/>
      <c r="L17" s="293">
        <v>0</v>
      </c>
      <c r="M17" s="294"/>
      <c r="N17" s="293">
        <v>1</v>
      </c>
      <c r="O17" s="294"/>
      <c r="P17" s="703">
        <v>0</v>
      </c>
      <c r="Q17" s="705"/>
      <c r="R17" s="294"/>
      <c r="S17" s="294"/>
      <c r="T17" s="294"/>
      <c r="U17" s="294"/>
      <c r="V17" s="293">
        <v>0</v>
      </c>
      <c r="W17" s="294"/>
      <c r="X17" s="703">
        <v>1</v>
      </c>
      <c r="Y17" s="705"/>
      <c r="Z17" s="294"/>
      <c r="AA17" s="703">
        <v>1</v>
      </c>
      <c r="AB17" s="704"/>
      <c r="AC17" s="705"/>
      <c r="AK17" s="289"/>
      <c r="AL17" s="289"/>
      <c r="AM17" s="691" t="s">
        <v>317</v>
      </c>
      <c r="AN17" s="691"/>
      <c r="AO17" s="323"/>
      <c r="AP17" s="291" t="s">
        <v>318</v>
      </c>
      <c r="AQ17" s="324"/>
      <c r="AR17" s="325" t="s">
        <v>319</v>
      </c>
      <c r="AS17" s="326">
        <f>X24</f>
        <v>8280</v>
      </c>
      <c r="AT17" s="289"/>
      <c r="AU17" s="289"/>
      <c r="AV17" s="289"/>
      <c r="AW17" s="289"/>
      <c r="AX17" s="289"/>
      <c r="AY17" s="289"/>
      <c r="AZ17" s="289"/>
    </row>
    <row r="18" spans="6:52" s="292" customFormat="1" ht="3.75" customHeight="1">
      <c r="F18" s="298"/>
      <c r="H18" s="298"/>
      <c r="L18" s="298"/>
      <c r="N18" s="298"/>
      <c r="P18" s="298"/>
      <c r="Q18" s="298"/>
      <c r="V18" s="298"/>
      <c r="X18" s="298"/>
      <c r="Y18" s="298"/>
      <c r="AA18" s="298"/>
      <c r="AB18" s="298"/>
      <c r="AC18" s="298"/>
      <c r="AK18" s="289"/>
      <c r="AL18" s="289"/>
      <c r="AM18" s="289"/>
      <c r="AN18" s="289"/>
      <c r="AO18" s="289"/>
      <c r="AP18" s="289"/>
      <c r="AQ18" s="289"/>
      <c r="AR18" s="289"/>
      <c r="AS18" s="289"/>
      <c r="AT18" s="289"/>
      <c r="AU18" s="289"/>
      <c r="AV18" s="289"/>
      <c r="AW18" s="289"/>
      <c r="AX18" s="289"/>
      <c r="AY18" s="289"/>
      <c r="AZ18" s="289"/>
    </row>
    <row r="19" spans="6:52" s="292" customFormat="1" ht="15" customHeight="1">
      <c r="F19" s="708" t="s">
        <v>320</v>
      </c>
      <c r="G19" s="709"/>
      <c r="H19" s="709"/>
      <c r="L19" s="708" t="s">
        <v>321</v>
      </c>
      <c r="M19" s="709"/>
      <c r="N19" s="709"/>
      <c r="O19" s="709"/>
      <c r="P19" s="709"/>
      <c r="Q19" s="709"/>
      <c r="V19" s="708" t="s">
        <v>322</v>
      </c>
      <c r="W19" s="709"/>
      <c r="X19" s="709"/>
      <c r="Y19" s="709"/>
      <c r="Z19" s="709"/>
      <c r="AA19" s="709"/>
      <c r="AB19" s="709"/>
      <c r="AC19" s="709"/>
      <c r="AK19" s="327" t="str">
        <f>"Net Rupees "&amp;B25</f>
        <v>Net Rupees Eight thousand Two hundred Eighty only</v>
      </c>
      <c r="AL19" s="321"/>
      <c r="AM19" s="321"/>
      <c r="AN19" s="321"/>
      <c r="AO19" s="321"/>
      <c r="AP19" s="321"/>
      <c r="AQ19" s="321"/>
      <c r="AR19" s="321"/>
      <c r="AS19" s="328"/>
      <c r="AT19" s="289"/>
      <c r="AU19" s="289"/>
      <c r="AV19" s="289"/>
      <c r="AW19" s="289"/>
      <c r="AX19" s="289"/>
      <c r="AY19" s="289"/>
      <c r="AZ19" s="289"/>
    </row>
    <row r="20" spans="6:52" s="292" customFormat="1" ht="1.5" customHeight="1">
      <c r="F20" s="298"/>
      <c r="H20" s="298"/>
      <c r="L20" s="298"/>
      <c r="N20" s="298"/>
      <c r="P20" s="298"/>
      <c r="Q20" s="298"/>
      <c r="V20" s="298"/>
      <c r="X20" s="298"/>
      <c r="Y20" s="298"/>
      <c r="AA20" s="298"/>
      <c r="AB20" s="298"/>
      <c r="AC20" s="298"/>
      <c r="AK20" s="289"/>
      <c r="AL20" s="289"/>
      <c r="AM20" s="289"/>
      <c r="AN20" s="289"/>
      <c r="AO20" s="289"/>
      <c r="AP20" s="289"/>
      <c r="AQ20" s="289"/>
      <c r="AR20" s="289"/>
      <c r="AS20" s="289"/>
      <c r="AT20" s="289"/>
      <c r="AU20" s="289"/>
      <c r="AV20" s="289"/>
      <c r="AW20" s="289"/>
      <c r="AX20" s="289"/>
      <c r="AY20" s="289"/>
      <c r="AZ20" s="289"/>
    </row>
    <row r="21" spans="1:52" s="292" customFormat="1" ht="12.75" customHeight="1">
      <c r="A21" s="329" t="s">
        <v>323</v>
      </c>
      <c r="B21" s="729" t="s">
        <v>179</v>
      </c>
      <c r="D21" s="330" t="s">
        <v>324</v>
      </c>
      <c r="J21" s="729" t="s">
        <v>181</v>
      </c>
      <c r="L21" s="329" t="s">
        <v>325</v>
      </c>
      <c r="V21" s="729">
        <v>2</v>
      </c>
      <c r="X21" s="720">
        <v>2</v>
      </c>
      <c r="Y21" s="721"/>
      <c r="AA21" s="720">
        <v>0</v>
      </c>
      <c r="AB21" s="731"/>
      <c r="AC21" s="721"/>
      <c r="AE21" s="720">
        <v>2</v>
      </c>
      <c r="AF21" s="721"/>
      <c r="AG21" s="331"/>
      <c r="AK21" s="327"/>
      <c r="AL21" s="321"/>
      <c r="AM21" s="321"/>
      <c r="AN21" s="321"/>
      <c r="AO21" s="321"/>
      <c r="AP21" s="321"/>
      <c r="AQ21" s="321"/>
      <c r="AR21" s="321"/>
      <c r="AS21" s="328"/>
      <c r="AT21" s="289"/>
      <c r="AU21" s="289"/>
      <c r="AV21" s="289"/>
      <c r="AW21" s="289"/>
      <c r="AX21" s="289"/>
      <c r="AY21" s="289"/>
      <c r="AZ21" s="289"/>
    </row>
    <row r="22" spans="1:52" s="292" customFormat="1" ht="13.5" customHeight="1">
      <c r="A22" s="329" t="s">
        <v>326</v>
      </c>
      <c r="B22" s="730"/>
      <c r="D22" s="330" t="s">
        <v>327</v>
      </c>
      <c r="J22" s="730"/>
      <c r="L22" s="329" t="s">
        <v>328</v>
      </c>
      <c r="V22" s="730"/>
      <c r="X22" s="722"/>
      <c r="Y22" s="723"/>
      <c r="AA22" s="722"/>
      <c r="AB22" s="732"/>
      <c r="AC22" s="723"/>
      <c r="AE22" s="722"/>
      <c r="AF22" s="723"/>
      <c r="AG22" s="331"/>
      <c r="AK22" s="289" t="s">
        <v>329</v>
      </c>
      <c r="AL22" s="321"/>
      <c r="AM22" s="322"/>
      <c r="AN22" s="321"/>
      <c r="AO22" s="321"/>
      <c r="AP22" s="321"/>
      <c r="AQ22" s="321"/>
      <c r="AR22" s="319" t="s">
        <v>330</v>
      </c>
      <c r="AS22" s="289"/>
      <c r="AT22" s="289"/>
      <c r="AU22" s="289"/>
      <c r="AV22" s="289"/>
      <c r="AW22" s="289"/>
      <c r="AX22" s="289"/>
      <c r="AY22" s="289"/>
      <c r="AZ22" s="289"/>
    </row>
    <row r="23" spans="37:52" s="292" customFormat="1" ht="15" customHeight="1">
      <c r="AK23" s="322"/>
      <c r="AL23" s="321"/>
      <c r="AM23" s="321"/>
      <c r="AN23" s="321"/>
      <c r="AO23" s="289" t="s">
        <v>331</v>
      </c>
      <c r="AP23" s="289"/>
      <c r="AQ23" s="289"/>
      <c r="AR23" s="289"/>
      <c r="AS23" s="289"/>
      <c r="AT23" s="289"/>
      <c r="AU23" s="289"/>
      <c r="AV23" s="289"/>
      <c r="AW23" s="289"/>
      <c r="AX23" s="289"/>
      <c r="AY23" s="289"/>
      <c r="AZ23" s="289"/>
    </row>
    <row r="24" spans="1:52" s="292" customFormat="1" ht="17.25" customHeight="1">
      <c r="A24" s="303" t="s">
        <v>332</v>
      </c>
      <c r="B24" s="717">
        <f>'47 cover page'!H41</f>
        <v>8280</v>
      </c>
      <c r="C24" s="717"/>
      <c r="D24" s="717"/>
      <c r="E24" s="717"/>
      <c r="F24" s="717"/>
      <c r="H24" s="718" t="s">
        <v>333</v>
      </c>
      <c r="I24" s="718"/>
      <c r="J24" s="718"/>
      <c r="K24" s="718"/>
      <c r="L24" s="718"/>
      <c r="N24" s="717">
        <f>'47 cover page'!P43</f>
        <v>0</v>
      </c>
      <c r="O24" s="717"/>
      <c r="P24" s="717"/>
      <c r="Q24" s="717"/>
      <c r="R24" s="717"/>
      <c r="T24" s="718" t="s">
        <v>334</v>
      </c>
      <c r="U24" s="718"/>
      <c r="V24" s="718"/>
      <c r="X24" s="717">
        <f>'47 cover page'!H43</f>
        <v>8280</v>
      </c>
      <c r="Y24" s="717"/>
      <c r="Z24" s="717"/>
      <c r="AA24" s="717"/>
      <c r="AB24" s="717"/>
      <c r="AC24" s="717"/>
      <c r="AD24" s="717"/>
      <c r="AE24" s="717"/>
      <c r="AF24" s="717"/>
      <c r="AK24" s="289" t="s">
        <v>335</v>
      </c>
      <c r="AL24" s="289"/>
      <c r="AM24" s="289"/>
      <c r="AN24" s="289"/>
      <c r="AO24" s="289"/>
      <c r="AP24" s="289"/>
      <c r="AQ24" s="289" t="s">
        <v>336</v>
      </c>
      <c r="AR24" s="289"/>
      <c r="AS24" s="289"/>
      <c r="AT24" s="289"/>
      <c r="AU24" s="289"/>
      <c r="AV24" s="289"/>
      <c r="AW24" s="289"/>
      <c r="AX24" s="289"/>
      <c r="AY24" s="289"/>
      <c r="AZ24" s="289"/>
    </row>
    <row r="25" spans="1:52" s="292" customFormat="1" ht="20.25" customHeight="1">
      <c r="A25" s="299" t="s">
        <v>337</v>
      </c>
      <c r="B25" s="728" t="str">
        <f>A113</f>
        <v>Eight thousand Two hundred Eighty only</v>
      </c>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332" t="s">
        <v>338</v>
      </c>
      <c r="AK25" s="289" t="s">
        <v>339</v>
      </c>
      <c r="AL25" s="289"/>
      <c r="AM25" s="289"/>
      <c r="AN25" s="289"/>
      <c r="AO25" s="289"/>
      <c r="AP25" s="289"/>
      <c r="AQ25" s="289" t="s">
        <v>339</v>
      </c>
      <c r="AR25" s="289"/>
      <c r="AS25" s="289"/>
      <c r="AT25" s="289"/>
      <c r="AU25" s="289"/>
      <c r="AV25" s="289"/>
      <c r="AW25" s="289"/>
      <c r="AX25" s="289"/>
      <c r="AY25" s="289"/>
      <c r="AZ25" s="289"/>
    </row>
    <row r="26" spans="37:52" s="292" customFormat="1" ht="10.5" customHeight="1">
      <c r="AK26" s="289"/>
      <c r="AL26" s="289"/>
      <c r="AM26" s="289"/>
      <c r="AN26" s="289"/>
      <c r="AO26" s="289"/>
      <c r="AP26" s="289"/>
      <c r="AQ26" s="289"/>
      <c r="AR26" s="289"/>
      <c r="AS26" s="289"/>
      <c r="AT26" s="289"/>
      <c r="AU26" s="289"/>
      <c r="AV26" s="289"/>
      <c r="AW26" s="289"/>
      <c r="AX26" s="289"/>
      <c r="AY26" s="289"/>
      <c r="AZ26" s="289"/>
    </row>
    <row r="27" spans="1:52" s="292" customFormat="1" ht="20.25" customHeight="1">
      <c r="A27" s="299" t="s">
        <v>340</v>
      </c>
      <c r="D27" s="333"/>
      <c r="E27" s="333"/>
      <c r="F27" s="333"/>
      <c r="G27" s="333"/>
      <c r="H27" s="333"/>
      <c r="I27" s="333"/>
      <c r="J27" s="333"/>
      <c r="K27" s="333"/>
      <c r="N27" s="334" t="s">
        <v>341</v>
      </c>
      <c r="T27" s="333"/>
      <c r="U27" s="333"/>
      <c r="V27" s="333"/>
      <c r="W27" s="333"/>
      <c r="X27" s="333"/>
      <c r="Y27" s="333"/>
      <c r="Z27" s="333"/>
      <c r="AA27" s="333"/>
      <c r="AB27" s="333"/>
      <c r="AC27" s="333"/>
      <c r="AD27" s="333"/>
      <c r="AE27" s="333"/>
      <c r="AF27" s="333"/>
      <c r="AK27" s="289"/>
      <c r="AL27" s="289"/>
      <c r="AM27" s="289"/>
      <c r="AN27" s="289"/>
      <c r="AO27" s="289"/>
      <c r="AP27" s="289"/>
      <c r="AQ27" s="289"/>
      <c r="AR27" s="289"/>
      <c r="AS27" s="289"/>
      <c r="AT27" s="289"/>
      <c r="AU27" s="289"/>
      <c r="AV27" s="289"/>
      <c r="AW27" s="289"/>
      <c r="AX27" s="289"/>
      <c r="AY27" s="289"/>
      <c r="AZ27" s="289"/>
    </row>
    <row r="28" spans="1:52" s="292" customFormat="1" ht="20.25" customHeight="1">
      <c r="A28" s="292" t="s">
        <v>342</v>
      </c>
      <c r="AK28" s="289"/>
      <c r="AL28" s="289"/>
      <c r="AM28" s="289"/>
      <c r="AN28" s="289"/>
      <c r="AO28" s="289"/>
      <c r="AP28" s="289"/>
      <c r="AQ28" s="289"/>
      <c r="AR28" s="289"/>
      <c r="AS28" s="289"/>
      <c r="AT28" s="289"/>
      <c r="AU28" s="289"/>
      <c r="AV28" s="289"/>
      <c r="AW28" s="289"/>
      <c r="AX28" s="289"/>
      <c r="AY28" s="289"/>
      <c r="AZ28" s="289"/>
    </row>
    <row r="29" spans="37:52" s="292" customFormat="1" ht="13.5" customHeight="1">
      <c r="AK29" s="691" t="s">
        <v>343</v>
      </c>
      <c r="AL29" s="691"/>
      <c r="AM29" s="289"/>
      <c r="AN29" s="289"/>
      <c r="AO29" s="289"/>
      <c r="AP29" s="289"/>
      <c r="AQ29" s="289"/>
      <c r="AR29" s="289"/>
      <c r="AS29" s="289"/>
      <c r="AT29" s="289"/>
      <c r="AU29" s="289"/>
      <c r="AV29" s="289"/>
      <c r="AW29" s="289"/>
      <c r="AX29" s="289"/>
      <c r="AY29" s="289"/>
      <c r="AZ29" s="289"/>
    </row>
    <row r="30" spans="1:52" s="292" customFormat="1" ht="20.25" customHeight="1">
      <c r="A30" s="292" t="s">
        <v>344</v>
      </c>
      <c r="F30" s="329" t="s">
        <v>345</v>
      </c>
      <c r="AK30" s="289"/>
      <c r="AL30" s="289"/>
      <c r="AM30" s="289"/>
      <c r="AN30" s="289"/>
      <c r="AO30" s="289"/>
      <c r="AP30" s="289"/>
      <c r="AQ30" s="289"/>
      <c r="AR30" s="289"/>
      <c r="AS30" s="289"/>
      <c r="AT30" s="289"/>
      <c r="AU30" s="289"/>
      <c r="AV30" s="289"/>
      <c r="AW30" s="289"/>
      <c r="AX30" s="289"/>
      <c r="AY30" s="289"/>
      <c r="AZ30" s="289"/>
    </row>
    <row r="31" spans="1:52" s="292" customFormat="1" ht="20.25" customHeight="1">
      <c r="A31" s="292" t="s">
        <v>346</v>
      </c>
      <c r="F31" s="329" t="s">
        <v>347</v>
      </c>
      <c r="AK31" s="289"/>
      <c r="AL31" s="289"/>
      <c r="AM31" s="289"/>
      <c r="AN31" s="289"/>
      <c r="AO31" s="289"/>
      <c r="AP31" s="289"/>
      <c r="AQ31" s="289"/>
      <c r="AR31" s="289"/>
      <c r="AS31" s="289"/>
      <c r="AT31" s="289"/>
      <c r="AU31" s="289"/>
      <c r="AV31" s="289"/>
      <c r="AW31" s="289"/>
      <c r="AX31" s="289"/>
      <c r="AY31" s="289"/>
      <c r="AZ31" s="289"/>
    </row>
    <row r="32" spans="37:52" s="292" customFormat="1" ht="11.25" customHeight="1" hidden="1">
      <c r="AK32" s="289"/>
      <c r="AL32" s="289"/>
      <c r="AM32" s="289"/>
      <c r="AN32" s="289"/>
      <c r="AO32" s="289"/>
      <c r="AP32" s="289"/>
      <c r="AQ32" s="289"/>
      <c r="AR32" s="289"/>
      <c r="AS32" s="289"/>
      <c r="AT32" s="289"/>
      <c r="AU32" s="289"/>
      <c r="AV32" s="289"/>
      <c r="AW32" s="289"/>
      <c r="AX32" s="289"/>
      <c r="AY32" s="289"/>
      <c r="AZ32" s="289"/>
    </row>
    <row r="33" spans="37:52" s="292" customFormat="1" ht="11.25" customHeight="1">
      <c r="AK33" s="289" t="s">
        <v>348</v>
      </c>
      <c r="AL33" s="289"/>
      <c r="AM33" s="289"/>
      <c r="AN33" s="289"/>
      <c r="AO33" s="289"/>
      <c r="AP33" s="289"/>
      <c r="AQ33" s="289" t="s">
        <v>335</v>
      </c>
      <c r="AR33" s="289"/>
      <c r="AS33" s="289"/>
      <c r="AT33" s="289"/>
      <c r="AU33" s="289"/>
      <c r="AV33" s="289"/>
      <c r="AW33" s="289"/>
      <c r="AX33" s="289"/>
      <c r="AY33" s="289"/>
      <c r="AZ33" s="289"/>
    </row>
    <row r="34" spans="37:52" s="292" customFormat="1" ht="11.25" customHeight="1">
      <c r="AK34" s="289"/>
      <c r="AL34" s="289"/>
      <c r="AM34" s="289"/>
      <c r="AN34" s="289"/>
      <c r="AO34" s="289"/>
      <c r="AP34" s="289"/>
      <c r="AQ34" s="289" t="s">
        <v>349</v>
      </c>
      <c r="AR34" s="289"/>
      <c r="AS34" s="289"/>
      <c r="AT34" s="289"/>
      <c r="AU34" s="289"/>
      <c r="AV34" s="289"/>
      <c r="AW34" s="289"/>
      <c r="AX34" s="289"/>
      <c r="AY34" s="289"/>
      <c r="AZ34" s="289"/>
    </row>
    <row r="35" spans="1:32" s="292" customFormat="1" ht="20.25" customHeight="1">
      <c r="A35" s="292" t="s">
        <v>350</v>
      </c>
      <c r="H35" s="726" t="s">
        <v>343</v>
      </c>
      <c r="I35" s="726"/>
      <c r="J35" s="726"/>
      <c r="K35" s="726"/>
      <c r="L35" s="726"/>
      <c r="M35" s="726"/>
      <c r="N35" s="726"/>
      <c r="V35" s="726" t="s">
        <v>351</v>
      </c>
      <c r="W35" s="726"/>
      <c r="X35" s="726"/>
      <c r="Y35" s="726"/>
      <c r="Z35" s="726"/>
      <c r="AA35" s="726"/>
      <c r="AB35" s="726"/>
      <c r="AC35" s="726"/>
      <c r="AD35" s="726"/>
      <c r="AE35" s="726"/>
      <c r="AF35" s="726"/>
    </row>
    <row r="38" spans="6:17" ht="12.75">
      <c r="F38" s="727" t="s">
        <v>350</v>
      </c>
      <c r="G38" s="727"/>
      <c r="H38" s="727"/>
      <c r="I38" s="727"/>
      <c r="J38" s="727"/>
      <c r="K38" s="727"/>
      <c r="L38" s="727"/>
      <c r="M38" s="727"/>
      <c r="N38" s="727"/>
      <c r="O38" s="727"/>
      <c r="P38" s="727"/>
      <c r="Q38" s="727"/>
    </row>
    <row r="101" spans="1:17" ht="12.75">
      <c r="A101" s="287">
        <f>X24</f>
        <v>8280</v>
      </c>
      <c r="B101" s="6">
        <f>(A101-A104)/1000</f>
        <v>8</v>
      </c>
      <c r="C101" s="6"/>
      <c r="D101" s="6"/>
      <c r="E101" s="6"/>
      <c r="F101" s="6"/>
      <c r="G101" s="6"/>
      <c r="H101" s="6"/>
      <c r="I101" s="6"/>
      <c r="J101" s="6"/>
      <c r="K101" s="6"/>
      <c r="L101" s="6"/>
      <c r="M101" s="6"/>
      <c r="N101" s="6">
        <v>1</v>
      </c>
      <c r="O101" s="6" t="s">
        <v>220</v>
      </c>
      <c r="P101" s="6"/>
      <c r="Q101" s="6"/>
    </row>
    <row r="102" spans="1:17" ht="12.75">
      <c r="A102" s="6">
        <f>(B101-A103)/100</f>
        <v>0</v>
      </c>
      <c r="B102" s="6">
        <f>A102</f>
        <v>0</v>
      </c>
      <c r="C102" s="6">
        <f>RIGHT(B102,2)*1</f>
        <v>0</v>
      </c>
      <c r="D102" s="6">
        <f>(B102-C102)/100</f>
        <v>0</v>
      </c>
      <c r="E102" s="6">
        <f>(C102-RIGHT(C102,1)*1)/10</f>
        <v>0</v>
      </c>
      <c r="F102" s="6">
        <f>RIGHT(B102,1)*1</f>
        <v>0</v>
      </c>
      <c r="G102" s="6" t="str">
        <f>IF(E102=N102,P102,IF(E102=N103,P103,IF(E102=N104,P104,IF(E102=N105,P105,IF(E102=N106,P106,IF(E102=N107,P107,IF(E102=N108,P108,IF(E102=N109,P109," "))))))))</f>
        <v> </v>
      </c>
      <c r="H102" s="6" t="str">
        <f>IF(E102=1," ",IF(F102=N101,O101,IF(F102=N102,O102,IF(F102=N103,O103,IF(F102=N104,O104,IF(F102=N105,O105,IF(F102=N106,O106," ")))))))</f>
        <v> </v>
      </c>
      <c r="I102" s="6" t="str">
        <f>IF(E102=1," ",IF(F102=N107,O107,IF(F102=N108,O108,IF(F102=N109,O109," "))))</f>
        <v> </v>
      </c>
      <c r="J102" s="6" t="str">
        <f>IF(E102=0," ",IF(E102&gt;1," ",IF(F102=N102,O112,IF(F102=N103,O113,IF(F102=N104,O114,IF(F102=N105,O115,IF(F102=N106,O116,IF(F102=N107,O117," "))))))))</f>
        <v> </v>
      </c>
      <c r="K102" s="6" t="str">
        <f>IF(E102=0," ",IF(E102&gt;1," ",IF(F102=N108,O118,IF(F102=N109,O119,IF(F102=N101,O111,IF(F102=0,O110," "))))))</f>
        <v> </v>
      </c>
      <c r="L102" s="6" t="str">
        <f>IF(E102=0," ","lakh")</f>
        <v> </v>
      </c>
      <c r="M102" s="6" t="str">
        <f>IF(F102=0," ",IF(E102&gt;0," ","lakh"))</f>
        <v> </v>
      </c>
      <c r="N102" s="6">
        <v>2</v>
      </c>
      <c r="O102" s="6" t="s">
        <v>221</v>
      </c>
      <c r="P102" s="6" t="s">
        <v>222</v>
      </c>
      <c r="Q102" s="6"/>
    </row>
    <row r="103" spans="1:17" ht="12.75">
      <c r="A103" s="6">
        <f>RIGHT(B101,2)*1</f>
        <v>8</v>
      </c>
      <c r="B103" s="6">
        <f>A103</f>
        <v>8</v>
      </c>
      <c r="C103" s="6">
        <f>RIGHT(B103,2)*1</f>
        <v>8</v>
      </c>
      <c r="D103" s="6">
        <f>(B103-C103)/100</f>
        <v>0</v>
      </c>
      <c r="E103" s="6">
        <f>(C103-RIGHT(C103,1)*1)/10</f>
        <v>0</v>
      </c>
      <c r="F103" s="6">
        <f>RIGHT(B103,1)*1</f>
        <v>8</v>
      </c>
      <c r="G103" s="6" t="str">
        <f>IF(E103=N102,P102,IF(E103=N103,P103,IF(E103=N104,P104,IF(E103=N105,P105,IF(E103=N106,P106,IF(E103=N107,P107,IF(E103=N108,P108,IF(E103=N109,P109," "))))))))</f>
        <v> </v>
      </c>
      <c r="H103" s="6" t="str">
        <f>IF(E103=1," ",IF(F103=N101,O101,IF(F103=N102,O102,IF(F103=N103,O103,IF(F103=N104,O104,IF(F103=N105,O105,IF(F103=N106,O106," ")))))))</f>
        <v> </v>
      </c>
      <c r="I103" s="6" t="str">
        <f>IF(E103=1," ",IF(F103=N107,O107,IF(F103=N108,O108,IF(F103=N109,O109," "))))</f>
        <v>Eight</v>
      </c>
      <c r="J103" s="6" t="str">
        <f>IF(E103=0," ",IF(E103&gt;1," ",IF(F103=N102,O112,IF(F103=N103,O113,IF(F103=N104,O114,IF(F103=N105,O115,IF(F103=N106,O116,IF(F103=N107,O117," "))))))))</f>
        <v> </v>
      </c>
      <c r="K103" s="6" t="str">
        <f>IF(E103=0," ",IF(E103&gt;1," ",IF(F103=N108,O118,IF(F103=N109,O119,IF(F103=N101,O111,IF(F103=0,O110," "))))))</f>
        <v> </v>
      </c>
      <c r="L103" s="6" t="str">
        <f>IF(E103=0," ","thousand")</f>
        <v> </v>
      </c>
      <c r="M103" s="6" t="str">
        <f>IF(F103=0," ",IF(E103&gt;0," ","thousand"))</f>
        <v>thousand</v>
      </c>
      <c r="N103" s="6">
        <v>3</v>
      </c>
      <c r="O103" s="6" t="s">
        <v>223</v>
      </c>
      <c r="P103" s="6" t="s">
        <v>224</v>
      </c>
      <c r="Q103" s="6"/>
    </row>
    <row r="104" spans="1:17" ht="12.75">
      <c r="A104" s="6">
        <f>RIGHT(A101,3)*1</f>
        <v>280</v>
      </c>
      <c r="B104" s="6">
        <f>A104</f>
        <v>280</v>
      </c>
      <c r="C104" s="6">
        <f>ROUND((B104-D105)/100,0)</f>
        <v>2</v>
      </c>
      <c r="D104" s="6"/>
      <c r="E104" s="6"/>
      <c r="F104" s="6"/>
      <c r="G104" s="6"/>
      <c r="H104" s="6" t="str">
        <f>IF(C104=0," ",IF(C104=N101,O101,IF(C104=N102,O102,IF(C104=N103,O103,IF(C104=N104,O104,IF(C104=N105,O105,IF(C104=N106,O106," ")))))))</f>
        <v>Two</v>
      </c>
      <c r="I104" s="6" t="str">
        <f>IF(C104=0," ",IF(C104=N107,O107,IF(C104=N108,O108,IF(C104=N109,O109," "))))</f>
        <v> </v>
      </c>
      <c r="J104" s="6"/>
      <c r="K104" s="6"/>
      <c r="L104" s="6" t="str">
        <f>IF(C104=0," ","hundred")</f>
        <v>hundred</v>
      </c>
      <c r="M104" s="6"/>
      <c r="N104" s="6">
        <v>4</v>
      </c>
      <c r="O104" s="6" t="s">
        <v>225</v>
      </c>
      <c r="P104" s="6" t="s">
        <v>226</v>
      </c>
      <c r="Q104" s="6"/>
    </row>
    <row r="105" spans="1:17" ht="12.75">
      <c r="A105" s="6"/>
      <c r="B105" s="6"/>
      <c r="C105" s="6"/>
      <c r="D105" s="6">
        <f>RIGHT(B104,2)*1</f>
        <v>80</v>
      </c>
      <c r="E105" s="6">
        <f>(D105-RIGHT(D105,1)*1)/10</f>
        <v>8</v>
      </c>
      <c r="F105" s="6">
        <f>RIGHT(B104,1)*1</f>
        <v>0</v>
      </c>
      <c r="G105" s="6" t="str">
        <f>IF(E105=N102,P102,IF(E105=N103,P103,IF(E105=N104,P104,IF(E105=N105,P105,IF(E105=N106,P106,IF(E105=N107,P107,IF(E105=N108,P108,IF(E105=N109,P109," "))))))))</f>
        <v>Eighty </v>
      </c>
      <c r="H105" s="6" t="str">
        <f>IF(E105=1," ",IF(F105=N101,O101,IF(F105=N102,O102,IF(F105=N103,O103,IF(F105=N104,O104,IF(F105=N105,O105,IF(F105=N106,O106," ")))))))</f>
        <v> </v>
      </c>
      <c r="I105" s="6" t="str">
        <f>IF(E105=1," ",IF(F105=N107,O107,IF(F105=N108,O108,IF(F105=N109,O109," "))))</f>
        <v> </v>
      </c>
      <c r="J105" s="6" t="str">
        <f>IF(E105=0," ",IF(E105&gt;1," ",IF(F105=N102,O112,IF(F105=N103,O113,IF(F105=N104,O114,IF(F105=N105,O115,IF(F105=O116,O106,IF(F105=N107,O117," "))))))))</f>
        <v> </v>
      </c>
      <c r="K105" s="6" t="str">
        <f>IF(E105=0," ",IF(E105&gt;1," ",IF(F105=N108,O118,IF(F105=N109,O119,IF(F105=N101,O111,IF(F105=0,O110," "))))))</f>
        <v> </v>
      </c>
      <c r="L105" s="6"/>
      <c r="M105" s="6"/>
      <c r="N105" s="6">
        <v>5</v>
      </c>
      <c r="O105" s="6" t="s">
        <v>227</v>
      </c>
      <c r="P105" s="6" t="s">
        <v>228</v>
      </c>
      <c r="Q105" s="6"/>
    </row>
    <row r="106" spans="1:17" ht="12.75">
      <c r="A106" s="6"/>
      <c r="B106" s="6"/>
      <c r="C106" s="6"/>
      <c r="D106" s="6"/>
      <c r="E106" s="6">
        <f>E105</f>
        <v>8</v>
      </c>
      <c r="F106" s="6">
        <f>F105</f>
        <v>0</v>
      </c>
      <c r="G106" s="6"/>
      <c r="H106" s="6"/>
      <c r="I106" s="6"/>
      <c r="J106" s="6"/>
      <c r="K106" s="6"/>
      <c r="L106" s="6"/>
      <c r="M106" s="6"/>
      <c r="N106" s="6">
        <v>6</v>
      </c>
      <c r="O106" s="6" t="s">
        <v>229</v>
      </c>
      <c r="P106" s="6" t="s">
        <v>230</v>
      </c>
      <c r="Q106" s="6"/>
    </row>
    <row r="107" spans="1:17" ht="12.75">
      <c r="A107" s="6"/>
      <c r="B107" s="6"/>
      <c r="C107" s="6"/>
      <c r="D107" s="6"/>
      <c r="E107" s="6"/>
      <c r="F107" s="6"/>
      <c r="G107" s="6"/>
      <c r="H107" s="6"/>
      <c r="I107" s="6"/>
      <c r="J107" s="6"/>
      <c r="K107" s="6"/>
      <c r="L107" s="6"/>
      <c r="M107" s="6"/>
      <c r="N107" s="6">
        <v>7</v>
      </c>
      <c r="O107" s="6" t="s">
        <v>231</v>
      </c>
      <c r="P107" s="6" t="s">
        <v>232</v>
      </c>
      <c r="Q107" s="6"/>
    </row>
    <row r="108" spans="1:17" ht="12.75">
      <c r="A108" s="6"/>
      <c r="B108" s="6"/>
      <c r="C108" s="6"/>
      <c r="D108" s="6"/>
      <c r="E108" s="6"/>
      <c r="F108" s="6"/>
      <c r="G108" s="6"/>
      <c r="H108" s="6"/>
      <c r="I108" s="6"/>
      <c r="J108" s="6"/>
      <c r="K108" s="6"/>
      <c r="L108" s="6"/>
      <c r="M108" s="6"/>
      <c r="N108" s="6">
        <v>8</v>
      </c>
      <c r="O108" s="6" t="s">
        <v>233</v>
      </c>
      <c r="P108" s="6" t="s">
        <v>234</v>
      </c>
      <c r="Q108" s="6"/>
    </row>
    <row r="109" spans="1:17" ht="12.75">
      <c r="A109" s="6">
        <f>TRIM(G102&amp;" "&amp;H102&amp;" "&amp;I102&amp;" "&amp;J102&amp;" "&amp;K102&amp;" "&amp;L102&amp;" "&amp;M102)</f>
      </c>
      <c r="B109" s="6"/>
      <c r="C109" s="6"/>
      <c r="D109" s="6"/>
      <c r="E109" s="6"/>
      <c r="F109" s="6"/>
      <c r="G109" s="6"/>
      <c r="H109" s="6"/>
      <c r="I109" s="6"/>
      <c r="J109" s="6"/>
      <c r="K109" s="6"/>
      <c r="L109" s="6"/>
      <c r="M109" s="6"/>
      <c r="N109" s="6">
        <v>9</v>
      </c>
      <c r="O109" s="6" t="s">
        <v>235</v>
      </c>
      <c r="P109" s="6" t="s">
        <v>236</v>
      </c>
      <c r="Q109" s="6"/>
    </row>
    <row r="110" spans="1:17" ht="12.75">
      <c r="A110" s="6" t="str">
        <f>TRIM(G103&amp;" "&amp;H103&amp;" "&amp;I103&amp;" "&amp;J103&amp;" "&amp;K103&amp;" "&amp;L103&amp;" "&amp;M103)</f>
        <v>Eight thousand</v>
      </c>
      <c r="B110" s="6"/>
      <c r="C110" s="6"/>
      <c r="D110" s="6"/>
      <c r="E110" s="6"/>
      <c r="F110" s="6"/>
      <c r="G110" s="6"/>
      <c r="H110" s="6"/>
      <c r="I110" s="6"/>
      <c r="J110" s="6"/>
      <c r="K110" s="6"/>
      <c r="L110" s="6"/>
      <c r="M110" s="6"/>
      <c r="N110" s="6">
        <v>10</v>
      </c>
      <c r="O110" s="6" t="s">
        <v>237</v>
      </c>
      <c r="P110" s="6"/>
      <c r="Q110" s="6"/>
    </row>
    <row r="111" spans="1:17" ht="12.75">
      <c r="A111" s="6" t="str">
        <f>TRIM(G104&amp;" "&amp;H104&amp;" "&amp;I104&amp;" "&amp;J104&amp;" "&amp;K104&amp;" "&amp;L104&amp;" "&amp;M104)</f>
        <v>Two hundred</v>
      </c>
      <c r="B111" s="6"/>
      <c r="C111" s="6"/>
      <c r="D111" s="6"/>
      <c r="E111" s="6"/>
      <c r="F111" s="6"/>
      <c r="G111" s="6"/>
      <c r="H111" s="6"/>
      <c r="I111" s="6"/>
      <c r="J111" s="6"/>
      <c r="K111" s="6"/>
      <c r="L111" s="6"/>
      <c r="M111" s="6"/>
      <c r="N111" s="6">
        <v>11</v>
      </c>
      <c r="O111" s="6" t="s">
        <v>238</v>
      </c>
      <c r="P111" s="6"/>
      <c r="Q111" s="6"/>
    </row>
    <row r="112" spans="1:17" ht="12.75">
      <c r="A112" s="6" t="str">
        <f>TRIM(G105&amp;" "&amp;H105&amp;" "&amp;I105&amp;" "&amp;J105&amp;" "&amp;K105)</f>
        <v>Eighty</v>
      </c>
      <c r="B112" s="6"/>
      <c r="C112" s="6"/>
      <c r="D112" s="6"/>
      <c r="E112" s="6"/>
      <c r="F112" s="6"/>
      <c r="G112" s="6"/>
      <c r="H112" s="6"/>
      <c r="I112" s="6"/>
      <c r="J112" s="6"/>
      <c r="K112" s="6"/>
      <c r="L112" s="6"/>
      <c r="M112" s="6"/>
      <c r="N112" s="6">
        <v>12</v>
      </c>
      <c r="O112" s="6" t="s">
        <v>239</v>
      </c>
      <c r="P112" s="6"/>
      <c r="Q112" s="6"/>
    </row>
    <row r="113" spans="1:17" ht="12.75">
      <c r="A113" s="6" t="str">
        <f>IF(A101&gt;0,TRIM(A109&amp;" "&amp;A110&amp;" "&amp;A111&amp;" "&amp;A112)&amp;" only"," Zero only")</f>
        <v>Eight thousand Two hundred Eighty only</v>
      </c>
      <c r="B113" s="6"/>
      <c r="C113" s="6"/>
      <c r="D113" s="6"/>
      <c r="E113" s="6"/>
      <c r="F113" s="6"/>
      <c r="G113" s="6"/>
      <c r="H113" s="6"/>
      <c r="I113" s="6"/>
      <c r="J113" s="6"/>
      <c r="K113" s="6"/>
      <c r="L113" s="6"/>
      <c r="M113" s="6"/>
      <c r="N113" s="6">
        <v>13</v>
      </c>
      <c r="O113" s="6" t="s">
        <v>240</v>
      </c>
      <c r="P113" s="6"/>
      <c r="Q113" s="6"/>
    </row>
    <row r="114" spans="1:17" ht="12.75">
      <c r="A114" s="6"/>
      <c r="B114" s="6"/>
      <c r="C114" s="6"/>
      <c r="D114" s="6"/>
      <c r="E114" s="6"/>
      <c r="F114" s="6"/>
      <c r="G114" s="6"/>
      <c r="H114" s="6"/>
      <c r="I114" s="6"/>
      <c r="J114" s="6"/>
      <c r="K114" s="6"/>
      <c r="L114" s="6"/>
      <c r="M114" s="6"/>
      <c r="N114" s="6">
        <v>14</v>
      </c>
      <c r="O114" s="6" t="s">
        <v>241</v>
      </c>
      <c r="P114" s="6"/>
      <c r="Q114" s="6"/>
    </row>
    <row r="115" spans="1:17" ht="12.75">
      <c r="A115" s="6"/>
      <c r="B115" s="6"/>
      <c r="C115" s="6"/>
      <c r="D115" s="6"/>
      <c r="E115" s="6"/>
      <c r="F115" s="6"/>
      <c r="G115" s="6"/>
      <c r="H115" s="6"/>
      <c r="I115" s="6"/>
      <c r="J115" s="6"/>
      <c r="K115" s="6"/>
      <c r="L115" s="6"/>
      <c r="M115" s="6"/>
      <c r="N115" s="6">
        <v>15</v>
      </c>
      <c r="O115" s="6" t="s">
        <v>242</v>
      </c>
      <c r="P115" s="6"/>
      <c r="Q115" s="6"/>
    </row>
    <row r="116" spans="1:17" ht="12.75">
      <c r="A116" s="6"/>
      <c r="B116" s="6"/>
      <c r="C116" s="6"/>
      <c r="D116" s="6"/>
      <c r="E116" s="6"/>
      <c r="F116" s="6"/>
      <c r="G116" s="6"/>
      <c r="H116" s="6"/>
      <c r="I116" s="6"/>
      <c r="J116" s="6"/>
      <c r="K116" s="6"/>
      <c r="L116" s="6"/>
      <c r="M116" s="6"/>
      <c r="N116" s="6">
        <v>16</v>
      </c>
      <c r="O116" s="6" t="s">
        <v>243</v>
      </c>
      <c r="P116" s="6"/>
      <c r="Q116" s="6"/>
    </row>
    <row r="117" spans="1:17" ht="12.75">
      <c r="A117" s="6"/>
      <c r="B117" s="6"/>
      <c r="C117" s="6"/>
      <c r="D117" s="6"/>
      <c r="E117" s="6"/>
      <c r="F117" s="6"/>
      <c r="G117" s="6"/>
      <c r="H117" s="6"/>
      <c r="I117" s="6"/>
      <c r="J117" s="6"/>
      <c r="K117" s="6"/>
      <c r="L117" s="6"/>
      <c r="M117" s="6"/>
      <c r="N117" s="6">
        <v>17</v>
      </c>
      <c r="O117" s="6" t="s">
        <v>244</v>
      </c>
      <c r="P117" s="6"/>
      <c r="Q117" s="6"/>
    </row>
    <row r="118" spans="1:17" ht="12.75">
      <c r="A118" s="6"/>
      <c r="B118" s="6"/>
      <c r="C118" s="6"/>
      <c r="D118" s="6"/>
      <c r="E118" s="6"/>
      <c r="F118" s="6"/>
      <c r="G118" s="6"/>
      <c r="H118" s="6"/>
      <c r="I118" s="6"/>
      <c r="J118" s="6"/>
      <c r="K118" s="6"/>
      <c r="L118" s="6"/>
      <c r="M118" s="6"/>
      <c r="N118" s="6">
        <v>18</v>
      </c>
      <c r="O118" s="6" t="s">
        <v>245</v>
      </c>
      <c r="P118" s="6"/>
      <c r="Q118" s="6"/>
    </row>
    <row r="119" spans="1:17" ht="12.75">
      <c r="A119" s="6"/>
      <c r="B119" s="6"/>
      <c r="C119" s="6"/>
      <c r="D119" s="6"/>
      <c r="E119" s="6"/>
      <c r="F119" s="6"/>
      <c r="G119" s="6"/>
      <c r="H119" s="6"/>
      <c r="I119" s="6"/>
      <c r="J119" s="6"/>
      <c r="K119" s="6"/>
      <c r="L119" s="6"/>
      <c r="M119" s="6"/>
      <c r="N119" s="6">
        <v>19</v>
      </c>
      <c r="O119" s="6" t="s">
        <v>246</v>
      </c>
      <c r="P119" s="6"/>
      <c r="Q119" s="6"/>
    </row>
    <row r="120" spans="1:17" ht="12.75">
      <c r="A120" s="6"/>
      <c r="B120" s="6"/>
      <c r="C120" s="6"/>
      <c r="D120" s="6"/>
      <c r="E120" s="6"/>
      <c r="F120" s="6"/>
      <c r="G120" s="6"/>
      <c r="H120" s="6"/>
      <c r="I120" s="6"/>
      <c r="J120" s="6"/>
      <c r="K120" s="6"/>
      <c r="L120" s="6"/>
      <c r="M120" s="6"/>
      <c r="N120" s="6">
        <v>20</v>
      </c>
      <c r="O120" s="6" t="s">
        <v>222</v>
      </c>
      <c r="P120" s="6"/>
      <c r="Q120" s="6"/>
    </row>
    <row r="121" spans="1:17" ht="12.75">
      <c r="A121" s="6"/>
      <c r="B121" s="6"/>
      <c r="C121" s="6"/>
      <c r="D121" s="6"/>
      <c r="E121" s="6"/>
      <c r="F121" s="6"/>
      <c r="G121" s="6"/>
      <c r="H121" s="6"/>
      <c r="I121" s="6"/>
      <c r="J121" s="6"/>
      <c r="K121" s="6"/>
      <c r="L121" s="6"/>
      <c r="M121" s="6"/>
      <c r="N121" s="6">
        <v>30</v>
      </c>
      <c r="O121" s="6" t="s">
        <v>224</v>
      </c>
      <c r="P121" s="6"/>
      <c r="Q121" s="6"/>
    </row>
    <row r="122" spans="1:17" ht="12.75">
      <c r="A122" s="6"/>
      <c r="B122" s="6"/>
      <c r="C122" s="6"/>
      <c r="D122" s="6"/>
      <c r="E122" s="6"/>
      <c r="F122" s="6"/>
      <c r="G122" s="6"/>
      <c r="H122" s="6"/>
      <c r="I122" s="6"/>
      <c r="J122" s="6"/>
      <c r="K122" s="6"/>
      <c r="L122" s="6"/>
      <c r="M122" s="6"/>
      <c r="N122" s="6">
        <v>40</v>
      </c>
      <c r="O122" s="6" t="s">
        <v>226</v>
      </c>
      <c r="P122" s="6"/>
      <c r="Q122" s="6"/>
    </row>
    <row r="123" spans="1:17" ht="12.75">
      <c r="A123" s="6"/>
      <c r="B123" s="6"/>
      <c r="C123" s="6"/>
      <c r="D123" s="6"/>
      <c r="E123" s="6"/>
      <c r="F123" s="6"/>
      <c r="G123" s="6"/>
      <c r="H123" s="6"/>
      <c r="I123" s="6"/>
      <c r="J123" s="6"/>
      <c r="K123" s="6"/>
      <c r="L123" s="6"/>
      <c r="M123" s="6"/>
      <c r="N123" s="6">
        <v>50</v>
      </c>
      <c r="O123" s="6" t="s">
        <v>228</v>
      </c>
      <c r="P123" s="6"/>
      <c r="Q123" s="6"/>
    </row>
    <row r="124" spans="1:17" ht="12.75">
      <c r="A124" s="6"/>
      <c r="B124" s="6"/>
      <c r="C124" s="6"/>
      <c r="D124" s="6"/>
      <c r="E124" s="6"/>
      <c r="F124" s="6"/>
      <c r="G124" s="6"/>
      <c r="H124" s="6"/>
      <c r="I124" s="6"/>
      <c r="J124" s="6"/>
      <c r="K124" s="6"/>
      <c r="L124" s="6"/>
      <c r="M124" s="6"/>
      <c r="N124" s="6">
        <v>60</v>
      </c>
      <c r="O124" s="6" t="s">
        <v>230</v>
      </c>
      <c r="P124" s="6"/>
      <c r="Q124" s="6"/>
    </row>
    <row r="125" spans="1:17" ht="12.75">
      <c r="A125" s="6"/>
      <c r="B125" s="6"/>
      <c r="C125" s="6"/>
      <c r="D125" s="6"/>
      <c r="E125" s="6"/>
      <c r="F125" s="6"/>
      <c r="G125" s="6"/>
      <c r="H125" s="6"/>
      <c r="I125" s="6"/>
      <c r="J125" s="6"/>
      <c r="K125" s="6"/>
      <c r="L125" s="6"/>
      <c r="M125" s="6"/>
      <c r="N125" s="6">
        <v>70</v>
      </c>
      <c r="O125" s="6" t="s">
        <v>232</v>
      </c>
      <c r="P125" s="6"/>
      <c r="Q125" s="6"/>
    </row>
    <row r="126" spans="1:17" ht="12.75">
      <c r="A126" s="6"/>
      <c r="B126" s="6"/>
      <c r="C126" s="6"/>
      <c r="D126" s="6"/>
      <c r="E126" s="6"/>
      <c r="F126" s="6"/>
      <c r="G126" s="6"/>
      <c r="H126" s="6"/>
      <c r="I126" s="6"/>
      <c r="J126" s="6"/>
      <c r="K126" s="6"/>
      <c r="L126" s="6"/>
      <c r="M126" s="6"/>
      <c r="N126" s="6">
        <v>80</v>
      </c>
      <c r="O126" s="6" t="s">
        <v>234</v>
      </c>
      <c r="P126" s="6"/>
      <c r="Q126" s="6"/>
    </row>
    <row r="127" spans="1:17" ht="12.75">
      <c r="A127" s="6"/>
      <c r="B127" s="6"/>
      <c r="C127" s="6"/>
      <c r="D127" s="6"/>
      <c r="E127" s="6"/>
      <c r="F127" s="6"/>
      <c r="G127" s="6"/>
      <c r="H127" s="6"/>
      <c r="I127" s="6"/>
      <c r="J127" s="6"/>
      <c r="K127" s="6"/>
      <c r="L127" s="6"/>
      <c r="M127" s="6"/>
      <c r="N127" s="6">
        <v>90</v>
      </c>
      <c r="O127" s="6" t="s">
        <v>236</v>
      </c>
      <c r="P127" s="6"/>
      <c r="Q127" s="6"/>
    </row>
  </sheetData>
  <sheetProtection password="DD26" sheet="1" objects="1" scenarios="1" selectLockedCells="1"/>
  <mergeCells count="50">
    <mergeCell ref="AK29:AL29"/>
    <mergeCell ref="H35:N35"/>
    <mergeCell ref="V35:AF35"/>
    <mergeCell ref="F38:Q38"/>
    <mergeCell ref="B25:AE25"/>
    <mergeCell ref="B21:B22"/>
    <mergeCell ref="J21:J22"/>
    <mergeCell ref="V21:V22"/>
    <mergeCell ref="X21:Y22"/>
    <mergeCell ref="AA21:AC22"/>
    <mergeCell ref="AE21:AF22"/>
    <mergeCell ref="B24:F24"/>
    <mergeCell ref="H24:L24"/>
    <mergeCell ref="N24:R24"/>
    <mergeCell ref="Y15:AD15"/>
    <mergeCell ref="P17:Q17"/>
    <mergeCell ref="X17:Y17"/>
    <mergeCell ref="AA17:AC17"/>
    <mergeCell ref="D15:J15"/>
    <mergeCell ref="L15:N15"/>
    <mergeCell ref="AM17:AN17"/>
    <mergeCell ref="X24:AF24"/>
    <mergeCell ref="T24:V24"/>
    <mergeCell ref="AK9:AK10"/>
    <mergeCell ref="F19:H19"/>
    <mergeCell ref="L19:Q19"/>
    <mergeCell ref="V19:AC19"/>
    <mergeCell ref="Q13:R13"/>
    <mergeCell ref="Y13:AA13"/>
    <mergeCell ref="AC13:AE13"/>
    <mergeCell ref="Q15:V15"/>
    <mergeCell ref="D11:H11"/>
    <mergeCell ref="N11:AC11"/>
    <mergeCell ref="B5:H5"/>
    <mergeCell ref="R5:AC5"/>
    <mergeCell ref="D9:H9"/>
    <mergeCell ref="J9:O9"/>
    <mergeCell ref="P9:AC9"/>
    <mergeCell ref="AM5:AO5"/>
    <mergeCell ref="AP5:AR5"/>
    <mergeCell ref="B7:H7"/>
    <mergeCell ref="T7:AC7"/>
    <mergeCell ref="AM7:AO7"/>
    <mergeCell ref="AP7:AQ7"/>
    <mergeCell ref="AK3:AR3"/>
    <mergeCell ref="V4:AC4"/>
    <mergeCell ref="A1:AD1"/>
    <mergeCell ref="AK1:AR1"/>
    <mergeCell ref="J2:N2"/>
    <mergeCell ref="AK2:AR2"/>
  </mergeCells>
  <printOptions/>
  <pageMargins left="0.43" right="0.32" top="0.67" bottom="0.58" header="0.5" footer="0.5"/>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28">
      <selection activeCell="A20" sqref="A20"/>
    </sheetView>
  </sheetViews>
  <sheetFormatPr defaultColWidth="9.140625" defaultRowHeight="12.75"/>
  <cols>
    <col min="1" max="1" width="10.28125" style="16" bestFit="1" customWidth="1"/>
    <col min="2" max="2" width="12.57421875" style="6" customWidth="1"/>
    <col min="3" max="3" width="48.7109375" style="6" customWidth="1"/>
    <col min="4" max="4" width="2.28125" style="12" customWidth="1"/>
    <col min="5" max="5" width="21.7109375" style="12" customWidth="1"/>
    <col min="6" max="6" width="13.7109375" style="6" customWidth="1"/>
    <col min="7" max="16384" width="9.140625" style="6" customWidth="1"/>
  </cols>
  <sheetData>
    <row r="1" spans="1:5" ht="15.75">
      <c r="A1" s="563" t="s">
        <v>96</v>
      </c>
      <c r="B1" s="563"/>
      <c r="C1" s="563"/>
      <c r="D1" s="563"/>
      <c r="E1" s="563"/>
    </row>
    <row r="2" spans="1:6" ht="20.25">
      <c r="A2" s="564" t="str">
        <f>"PROCEEDINGS OF THE "&amp;Data!B31&amp;", "&amp;Data!E30</f>
        <v>PROCEEDINGS OF THE HEAD MASTER, SRRZPHS NUZVID</v>
      </c>
      <c r="B2" s="564"/>
      <c r="C2" s="564"/>
      <c r="D2" s="564"/>
      <c r="E2" s="564"/>
      <c r="F2" s="7"/>
    </row>
    <row r="3" spans="1:6" ht="15.75">
      <c r="A3" s="564" t="str">
        <f>"Present : Sri/Smt."&amp;Data!B30</f>
        <v>Present : Sri/Smt.K V SATYANARAYANA, B.Sc., B.Ed., </v>
      </c>
      <c r="B3" s="564"/>
      <c r="C3" s="564"/>
      <c r="D3" s="564"/>
      <c r="E3" s="564"/>
      <c r="F3" s="8"/>
    </row>
    <row r="4" spans="1:5" ht="12.75">
      <c r="A4" s="9" t="s">
        <v>97</v>
      </c>
      <c r="B4" s="10" t="str">
        <f>Data!B32</f>
        <v>2/2019-20</v>
      </c>
      <c r="C4" s="11" t="s">
        <v>73</v>
      </c>
      <c r="D4" s="12" t="s">
        <v>98</v>
      </c>
      <c r="E4" s="13">
        <f>Data!E32</f>
        <v>44657</v>
      </c>
    </row>
    <row r="5" spans="1:2" ht="6.75" customHeight="1">
      <c r="A5" s="14"/>
      <c r="B5" s="15"/>
    </row>
    <row r="6" spans="2:6" ht="19.5" customHeight="1">
      <c r="B6" s="17" t="s">
        <v>99</v>
      </c>
      <c r="C6" s="565" t="str">
        <f>"Establishment - "&amp;Data!D5&amp;" - "&amp;Data!E28&amp;", "&amp;Data!B28&amp;" Mandal"&amp;" -  Automatic Advancement Scheme - Sanction of "&amp;Data!F76&amp;" of Rs."&amp;Data!E20&amp;" to sri "&amp;Data!B4&amp;" - Fixation of pay in "&amp;Data!F76&amp;" - Orders issued - Reg."</f>
        <v>Establishment - Primary Education - SRRZPHS NUZVID, NUZVID Mandal -  Automatic Advancement Scheme - Sanction of Special Promotion Post Scale IA  i.e 12years scale of Rs.61960-151370 to sri CH NAGENDRA RAO - Fixation of pay in Special Promotion Post Scale IA  i.e 12years scale - Orders issued - Reg.</v>
      </c>
      <c r="D6" s="565"/>
      <c r="E6" s="565"/>
      <c r="F6" s="18"/>
    </row>
    <row r="7" spans="1:6" ht="19.5" customHeight="1">
      <c r="A7" s="19"/>
      <c r="B7" s="18"/>
      <c r="C7" s="565"/>
      <c r="D7" s="565"/>
      <c r="E7" s="565"/>
      <c r="F7" s="18"/>
    </row>
    <row r="8" spans="1:6" ht="30" customHeight="1">
      <c r="A8" s="19"/>
      <c r="B8" s="18"/>
      <c r="C8" s="565"/>
      <c r="D8" s="565"/>
      <c r="E8" s="565"/>
      <c r="F8" s="18"/>
    </row>
    <row r="9" spans="1:2" ht="17.25" customHeight="1" hidden="1">
      <c r="A9" s="14"/>
      <c r="B9" s="15"/>
    </row>
    <row r="10" spans="2:3" ht="15.75">
      <c r="B10" s="20" t="s">
        <v>100</v>
      </c>
      <c r="C10" s="6" t="s">
        <v>496</v>
      </c>
    </row>
    <row r="11" spans="1:3" ht="15.75">
      <c r="A11" s="14"/>
      <c r="B11" s="21"/>
      <c r="C11" s="6" t="s">
        <v>497</v>
      </c>
    </row>
    <row r="12" spans="1:3" ht="15.75">
      <c r="A12" s="14"/>
      <c r="C12" s="3" t="s">
        <v>394</v>
      </c>
    </row>
    <row r="13" spans="1:3" ht="15.75">
      <c r="A13" s="14"/>
      <c r="B13" s="21"/>
      <c r="C13" s="3" t="s">
        <v>393</v>
      </c>
    </row>
    <row r="14" spans="1:5" ht="20.25" customHeight="1">
      <c r="A14" s="566" t="s">
        <v>101</v>
      </c>
      <c r="B14" s="566"/>
      <c r="C14" s="566"/>
      <c r="D14" s="566"/>
      <c r="E14" s="566"/>
    </row>
    <row r="15" spans="2:15" ht="12.75" customHeight="1">
      <c r="B15" s="565" t="str">
        <f>"              "&amp;IF(Data!B11=Data!E77,Data!F80,IF(OR(Data!B11=Data!E76,Data!B11=Data!E78),Data!F81,Data!F82))&amp;" Hence "&amp;Data!F76&amp;"  is to be sanctioned w.e.f  "&amp;Data!G13&amp;" in the "&amp;Data!B10&amp;" cader."</f>
        <v>              CH NAGENDRA RAO has completed 12years of service in the SGT cader and fully qualified to hold first level promotion post in the rugular promotion channel as per service rules. Hence Special Promotion Post Scale IA  i.e 12years scale  is to be sanctioned w.e.f  2-3-2021 in the SGT cader.</v>
      </c>
      <c r="C15" s="565"/>
      <c r="D15" s="565"/>
      <c r="E15" s="565"/>
      <c r="F15" s="560"/>
      <c r="G15" s="560"/>
      <c r="H15" s="560"/>
      <c r="I15" s="560"/>
      <c r="J15" s="560"/>
      <c r="K15" s="560"/>
      <c r="L15" s="560"/>
      <c r="M15" s="560"/>
      <c r="N15" s="560"/>
      <c r="O15" s="560"/>
    </row>
    <row r="16" spans="1:9" ht="12.75">
      <c r="A16" s="23"/>
      <c r="B16" s="565"/>
      <c r="C16" s="565"/>
      <c r="D16" s="565"/>
      <c r="E16" s="565"/>
      <c r="F16" s="22"/>
      <c r="G16" s="22"/>
      <c r="H16" s="22"/>
      <c r="I16" s="22"/>
    </row>
    <row r="17" spans="1:9" ht="29.25" customHeight="1">
      <c r="A17" s="23"/>
      <c r="B17" s="565"/>
      <c r="C17" s="565"/>
      <c r="D17" s="565"/>
      <c r="E17" s="565"/>
      <c r="F17" s="24"/>
      <c r="G17" s="25"/>
      <c r="H17" s="25"/>
      <c r="I17" s="25"/>
    </row>
    <row r="18" spans="1:9" ht="30" customHeight="1">
      <c r="A18" s="26" t="s">
        <v>102</v>
      </c>
      <c r="B18" s="565" t="str">
        <f>"            In parsuance of the G.Os in the reference 1st, 2nd and 3rd cited Sanctioned "&amp;Data!F76&amp;" "&amp;Data!F20&amp;" to "&amp;Data!B4&amp;" of "&amp;Data!E28&amp;" in the "&amp;Data!B10&amp;" cadre and pay fixed in the "&amp;Data!F76&amp;" as follows"</f>
        <v>            In parsuance of the G.Os in the reference 1st, 2nd and 3rd cited Sanctioned Special Promotion Post Scale IA  i.e 12years scale 61960-1700-65360-1830-70850-1960-76730-2090-83000-2240-89720-2390-96890-2540-104510-2700-112610-2890-121280-3100-130580-3320-140540-3610-151370 to CH NAGENDRA RAO of SRRZPHS NUZVID in the SGT cadre and pay fixed in the Special Promotion Post Scale IA  i.e 12years scale as follows</v>
      </c>
      <c r="C18" s="565"/>
      <c r="D18" s="565"/>
      <c r="E18" s="565"/>
      <c r="F18" s="27"/>
      <c r="G18" s="27"/>
      <c r="H18" s="27"/>
      <c r="I18" s="27"/>
    </row>
    <row r="19" spans="1:9" ht="49.5" customHeight="1">
      <c r="A19" s="28"/>
      <c r="B19" s="565"/>
      <c r="C19" s="565"/>
      <c r="D19" s="565"/>
      <c r="E19" s="565"/>
      <c r="F19" s="27"/>
      <c r="G19" s="27"/>
      <c r="H19" s="27"/>
      <c r="I19" s="27"/>
    </row>
    <row r="20" spans="1:5" s="32" customFormat="1" ht="18" customHeight="1">
      <c r="A20" s="29">
        <v>1</v>
      </c>
      <c r="B20" s="570" t="str">
        <f>Data!C10</f>
        <v>Date of joining in the post SGT</v>
      </c>
      <c r="C20" s="570"/>
      <c r="D20" s="30" t="s">
        <v>95</v>
      </c>
      <c r="E20" s="31">
        <f>Data!E10</f>
        <v>39874</v>
      </c>
    </row>
    <row r="21" spans="1:5" s="32" customFormat="1" ht="18" customHeight="1">
      <c r="A21" s="29">
        <v>2</v>
      </c>
      <c r="B21" s="33" t="s">
        <v>103</v>
      </c>
      <c r="C21" s="34"/>
      <c r="D21" s="30" t="s">
        <v>95</v>
      </c>
      <c r="E21" s="35" t="str">
        <f>Data!B5</f>
        <v>B.Sc., B.Ed.,</v>
      </c>
    </row>
    <row r="22" spans="1:5" s="32" customFormat="1" ht="28.5" customHeight="1">
      <c r="A22" s="29">
        <v>3</v>
      </c>
      <c r="B22" s="567" t="s">
        <v>387</v>
      </c>
      <c r="C22" s="567"/>
      <c r="D22" s="30" t="s">
        <v>95</v>
      </c>
      <c r="E22" s="36" t="str">
        <f>IF(Data!B7="Yes",Data!C7&amp;" on "&amp;Data!F7&amp;"             "&amp;Data!C8&amp;" on "&amp;Data!F8,"--")</f>
        <v>G.O.T on 10-5-2010             E.O.T on 11-5-2010</v>
      </c>
    </row>
    <row r="23" spans="1:5" s="32" customFormat="1" ht="18" customHeight="1">
      <c r="A23" s="29">
        <f>IF(Data!B11="6years"," ",IF(Data!B11="18years"," ",A22+1))</f>
        <v>4</v>
      </c>
      <c r="B23" s="37" t="str">
        <f>IF(Data!B11="6years"," ",IF(Data!B11="18years"," ",Data!F78))</f>
        <v>First level Promotion Post to the Original Post of the individual</v>
      </c>
      <c r="C23" s="37"/>
      <c r="D23" s="30" t="str">
        <f>IF(Data!B11="6years"," ",IF(Data!B11="18years"," ",":"))</f>
        <v>:</v>
      </c>
      <c r="E23" s="38" t="str">
        <f>IF(Data!B11="6years"," ",IF(Data!B11="18years"," ",Data!F77))</f>
        <v>Schoo Assistant</v>
      </c>
    </row>
    <row r="24" spans="1:5" s="32" customFormat="1" ht="27.75" customHeight="1">
      <c r="A24" s="29">
        <f>IF(Data!B11="6years",4,IF(Data!B11="18years",4,5))</f>
        <v>5</v>
      </c>
      <c r="B24" s="572" t="str">
        <f>Data!A13</f>
        <v>Date of completion of 12years of servece in SGT cader (Excluding E.O.L 0days)</v>
      </c>
      <c r="C24" s="572"/>
      <c r="D24" s="30" t="s">
        <v>95</v>
      </c>
      <c r="E24" s="31">
        <f>Data!B13</f>
        <v>44256</v>
      </c>
    </row>
    <row r="25" spans="1:5" s="3" customFormat="1" ht="29.25" customHeight="1">
      <c r="A25" s="29">
        <f>A24+1</f>
        <v>6</v>
      </c>
      <c r="B25" s="561" t="str">
        <f>"Date on appointment to "&amp;Data!F76</f>
        <v>Date on appointment to Special Promotion Post Scale IA  i.e 12years scale</v>
      </c>
      <c r="C25" s="562"/>
      <c r="D25" s="30" t="s">
        <v>95</v>
      </c>
      <c r="E25" s="31">
        <f>Data!E13</f>
        <v>44257</v>
      </c>
    </row>
    <row r="26" spans="1:5" s="3" customFormat="1" ht="13.5" customHeight="1">
      <c r="A26" s="571">
        <f>A25+1</f>
        <v>7</v>
      </c>
      <c r="B26" s="567" t="str">
        <f>"Pay at Present Scale as on "&amp;Data!G13</f>
        <v>Pay at Present Scale as on 2-3-2021</v>
      </c>
      <c r="C26" s="567"/>
      <c r="D26" s="567" t="s">
        <v>95</v>
      </c>
      <c r="E26" s="39" t="str">
        <f>"Rs."&amp;Data!B15&amp;"/-"</f>
        <v>Rs.78820/-</v>
      </c>
    </row>
    <row r="27" spans="1:5" s="3" customFormat="1" ht="15" customHeight="1">
      <c r="A27" s="571"/>
      <c r="B27" s="567"/>
      <c r="C27" s="567"/>
      <c r="D27" s="567"/>
      <c r="E27" s="40" t="str">
        <f>Data!B19</f>
        <v>76730-162780</v>
      </c>
    </row>
    <row r="28" spans="1:5" s="3" customFormat="1" ht="12.75" customHeight="1">
      <c r="A28" s="571">
        <f>A26+1</f>
        <v>8</v>
      </c>
      <c r="B28" s="569" t="str">
        <f>IF(Data!B11=Data!E78,"Pay fixed by adding one increment of Rs."&amp;Data!G49&amp;"/-  in the existing scale ("&amp;Data!E20&amp;")","Pay fixed in the "&amp;Data!F76&amp;" under the rule FR 22(a)(i) read with FR 31(2).")</f>
        <v>Pay fixed in the Special Promotion Post Scale IA  i.e 12years scale under the rule FR 22(a)(i) read with FR 31(2).</v>
      </c>
      <c r="C28" s="569"/>
      <c r="D28" s="567" t="s">
        <v>95</v>
      </c>
      <c r="E28" s="39" t="str">
        <f>"Rs."&amp;Data!C36&amp;"/-"</f>
        <v>Rs.80910/-</v>
      </c>
    </row>
    <row r="29" spans="1:5" s="3" customFormat="1" ht="15.75" customHeight="1">
      <c r="A29" s="571"/>
      <c r="B29" s="569"/>
      <c r="C29" s="569"/>
      <c r="D29" s="567"/>
      <c r="E29" s="40" t="str">
        <f>Data!D36</f>
        <v>61960-151370</v>
      </c>
    </row>
    <row r="30" spans="1:5" s="32" customFormat="1" ht="12.75" customHeight="1">
      <c r="A30" s="568">
        <f>IF(Data!E37&lt;=Data!E21,A28+1," ")</f>
        <v>9</v>
      </c>
      <c r="B30" s="569" t="str">
        <f>IF(Data!E37&lt;=Data!E21,Data!A37&amp;" revised on "&amp;Data!F37," ")</f>
        <v>Annual Grade Increment revised on 1-10-2021</v>
      </c>
      <c r="C30" s="569"/>
      <c r="D30" s="567" t="str">
        <f>IF(Data!E37&lt;=Data!E21,":"," ")</f>
        <v>:</v>
      </c>
      <c r="E30" s="39" t="str">
        <f>IF(Data!E37&lt;=Data!E21,"Rs."&amp;Data!C37&amp;"/-"," ")</f>
        <v>Rs.83000/-</v>
      </c>
    </row>
    <row r="31" spans="1:5" s="3" customFormat="1" ht="15.75" customHeight="1">
      <c r="A31" s="568"/>
      <c r="B31" s="569"/>
      <c r="C31" s="569"/>
      <c r="D31" s="567"/>
      <c r="E31" s="40" t="str">
        <f>IF(Data!E37&lt;=Data!E21,Data!D37," ")</f>
        <v>61960-151370</v>
      </c>
    </row>
    <row r="32" spans="1:5" s="3" customFormat="1" ht="12.75" customHeight="1">
      <c r="A32" s="568" t="str">
        <f>IF(Data!E38&lt;=Data!E21,A30+1," ")</f>
        <v> </v>
      </c>
      <c r="B32" s="569" t="str">
        <f>IF(Data!E38&lt;=Data!E21,Data!A38&amp;" revised on "&amp;Data!F38," ")</f>
        <v> </v>
      </c>
      <c r="C32" s="569"/>
      <c r="D32" s="567" t="str">
        <f>IF(Data!E38&lt;=Data!E21,":"," ")</f>
        <v> </v>
      </c>
      <c r="E32" s="39" t="str">
        <f>IF(Data!E38&lt;=Data!E21,"Rs."&amp;Data!C38&amp;"/-"," ")</f>
        <v> </v>
      </c>
    </row>
    <row r="33" spans="1:5" s="3" customFormat="1" ht="15.75" customHeight="1">
      <c r="A33" s="568"/>
      <c r="B33" s="569"/>
      <c r="C33" s="569"/>
      <c r="D33" s="567"/>
      <c r="E33" s="40" t="str">
        <f>IF(Data!E38&lt;=Data!E21,Data!D38," ")</f>
        <v> </v>
      </c>
    </row>
    <row r="34" spans="1:5" s="3" customFormat="1" ht="15.75" customHeight="1">
      <c r="A34" s="568" t="str">
        <f>IF(Data!E39&lt;=Data!E21,A32+1," ")</f>
        <v> </v>
      </c>
      <c r="B34" s="569">
        <f>IF(Data!E39&lt;=Data!E21,Data!A39&amp;" revised on "&amp;Data!F39,"")</f>
      </c>
      <c r="C34" s="569"/>
      <c r="D34" s="567" t="str">
        <f>IF(Data!E39&lt;=Data!E21,":"," ")</f>
        <v> </v>
      </c>
      <c r="E34" s="39" t="str">
        <f>IF(Data!E39&lt;=Data!E21,"Rs."&amp;Data!C39&amp;"/-"," ")</f>
        <v> </v>
      </c>
    </row>
    <row r="35" spans="1:5" s="3" customFormat="1" ht="15.75" customHeight="1">
      <c r="A35" s="568"/>
      <c r="B35" s="569"/>
      <c r="C35" s="569"/>
      <c r="D35" s="567"/>
      <c r="E35" s="40" t="str">
        <f>IF(Data!E39&lt;=Data!E21,Data!D39," ")</f>
        <v> </v>
      </c>
    </row>
    <row r="36" spans="1:5" s="3" customFormat="1" ht="24" customHeight="1">
      <c r="A36" s="41"/>
      <c r="B36" s="573" t="s">
        <v>104</v>
      </c>
      <c r="C36" s="573"/>
      <c r="D36" s="42" t="s">
        <v>95</v>
      </c>
      <c r="E36" s="43">
        <f>Data!E41</f>
        <v>44835</v>
      </c>
    </row>
    <row r="37" spans="1:5" ht="15.75" customHeight="1">
      <c r="A37" s="44"/>
      <c r="B37" s="45"/>
      <c r="C37" s="45"/>
      <c r="D37" s="46"/>
      <c r="E37" s="47"/>
    </row>
    <row r="38" spans="2:5" ht="18" customHeight="1">
      <c r="B38" s="48"/>
      <c r="C38" s="45"/>
      <c r="D38" s="46"/>
      <c r="E38" s="47"/>
    </row>
    <row r="39" spans="1:5" ht="13.5" customHeight="1">
      <c r="A39" s="574" t="s">
        <v>105</v>
      </c>
      <c r="B39" s="574"/>
      <c r="C39" s="574"/>
      <c r="D39" s="574"/>
      <c r="E39" s="574"/>
    </row>
    <row r="40" spans="1:5" ht="16.5" customHeight="1">
      <c r="A40" s="574"/>
      <c r="B40" s="574"/>
      <c r="C40" s="574"/>
      <c r="D40" s="574"/>
      <c r="E40" s="574"/>
    </row>
    <row r="41" spans="1:5" ht="13.5" customHeight="1">
      <c r="A41" s="24"/>
      <c r="B41" s="24"/>
      <c r="C41" s="24"/>
      <c r="D41" s="24"/>
      <c r="E41" s="24"/>
    </row>
    <row r="42" ht="12.75" customHeight="1">
      <c r="A42" s="49" t="s">
        <v>392</v>
      </c>
    </row>
    <row r="43" ht="12.75" customHeight="1">
      <c r="A43" s="49" t="str">
        <f>"1. "&amp;Data!B4&amp;", "&amp;Data!B10</f>
        <v>1. CH NAGENDRA RAO, SGT</v>
      </c>
    </row>
    <row r="44" ht="12.75" customHeight="1">
      <c r="A44" s="49" t="s">
        <v>106</v>
      </c>
    </row>
    <row r="45" ht="12.75" customHeight="1">
      <c r="A45" s="49" t="str">
        <f>"3. "&amp;Data!B34</f>
        <v>3. STO, NUZVID</v>
      </c>
    </row>
  </sheetData>
  <sheetProtection password="CF9E" sheet="1" formatRows="0" selectLockedCells="1"/>
  <mergeCells count="29">
    <mergeCell ref="B36:C36"/>
    <mergeCell ref="A28:A29"/>
    <mergeCell ref="B28:C29"/>
    <mergeCell ref="D28:D29"/>
    <mergeCell ref="A39:E40"/>
    <mergeCell ref="A30:A31"/>
    <mergeCell ref="B30:C31"/>
    <mergeCell ref="D30:D31"/>
    <mergeCell ref="A32:A33"/>
    <mergeCell ref="B32:C33"/>
    <mergeCell ref="A34:A35"/>
    <mergeCell ref="D32:D33"/>
    <mergeCell ref="B34:C35"/>
    <mergeCell ref="D34:D35"/>
    <mergeCell ref="B18:E19"/>
    <mergeCell ref="B20:C20"/>
    <mergeCell ref="A26:A27"/>
    <mergeCell ref="B26:C27"/>
    <mergeCell ref="D26:D27"/>
    <mergeCell ref="B24:C24"/>
    <mergeCell ref="F15:O15"/>
    <mergeCell ref="B25:C25"/>
    <mergeCell ref="A1:E1"/>
    <mergeCell ref="A2:E2"/>
    <mergeCell ref="A3:E3"/>
    <mergeCell ref="C6:E8"/>
    <mergeCell ref="A14:E14"/>
    <mergeCell ref="B15:E17"/>
    <mergeCell ref="B22:C22"/>
  </mergeCells>
  <conditionalFormatting sqref="A23">
    <cfRule type="expression" priority="1" dxfId="11" stopIfTrue="1">
      <formula>$A$22=$A$23</formula>
    </cfRule>
  </conditionalFormatting>
  <printOptions/>
  <pageMargins left="0.61" right="0.59" top="0.57" bottom="0.6" header="0.45" footer="0.5"/>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3">
      <selection activeCell="F12" sqref="F12"/>
    </sheetView>
  </sheetViews>
  <sheetFormatPr defaultColWidth="9.140625" defaultRowHeight="12.75"/>
  <cols>
    <col min="1" max="1" width="3.7109375" style="486" customWidth="1"/>
    <col min="2" max="2" width="7.8515625" style="486" bestFit="1" customWidth="1"/>
    <col min="3" max="3" width="23.00390625" style="486" customWidth="1"/>
    <col min="4" max="4" width="8.140625" style="486" customWidth="1"/>
    <col min="5" max="5" width="5.7109375" style="486" customWidth="1"/>
    <col min="6" max="6" width="10.28125" style="486" customWidth="1"/>
    <col min="7" max="7" width="6.57421875" style="486" customWidth="1"/>
    <col min="8" max="8" width="7.140625" style="486" customWidth="1"/>
    <col min="9" max="9" width="13.8515625" style="486" customWidth="1"/>
    <col min="10" max="10" width="13.140625" style="486" customWidth="1"/>
    <col min="11" max="11" width="11.8515625" style="486" bestFit="1" customWidth="1"/>
    <col min="12" max="12" width="11.7109375" style="486" bestFit="1" customWidth="1"/>
    <col min="13" max="13" width="6.28125" style="486" customWidth="1"/>
    <col min="14" max="14" width="5.140625" style="486" customWidth="1"/>
    <col min="15" max="15" width="6.421875" style="486" customWidth="1"/>
    <col min="16" max="16384" width="9.140625" style="486" customWidth="1"/>
  </cols>
  <sheetData>
    <row r="1" spans="1:15" ht="20.25">
      <c r="A1" s="585" t="s">
        <v>406</v>
      </c>
      <c r="B1" s="585"/>
      <c r="C1" s="585"/>
      <c r="D1" s="585"/>
      <c r="E1" s="585"/>
      <c r="F1" s="585"/>
      <c r="G1" s="585"/>
      <c r="H1" s="585"/>
      <c r="I1" s="585"/>
      <c r="J1" s="585"/>
      <c r="K1" s="585"/>
      <c r="L1" s="585"/>
      <c r="M1" s="585"/>
      <c r="N1" s="585"/>
      <c r="O1" s="585"/>
    </row>
    <row r="2" spans="1:15" ht="15.75">
      <c r="A2" s="586" t="s">
        <v>407</v>
      </c>
      <c r="B2" s="586"/>
      <c r="C2" s="586"/>
      <c r="D2" s="586"/>
      <c r="E2" s="586"/>
      <c r="F2" s="586"/>
      <c r="G2" s="586"/>
      <c r="H2" s="586"/>
      <c r="I2" s="586"/>
      <c r="J2" s="586"/>
      <c r="K2" s="586"/>
      <c r="L2" s="586"/>
      <c r="M2" s="586"/>
      <c r="N2" s="586"/>
      <c r="O2" s="586"/>
    </row>
    <row r="3" spans="1:15" ht="12.75">
      <c r="A3" s="587" t="s">
        <v>408</v>
      </c>
      <c r="B3" s="587"/>
      <c r="C3" s="587"/>
      <c r="D3" s="587"/>
      <c r="E3" s="587"/>
      <c r="F3" s="587"/>
      <c r="G3" s="587"/>
      <c r="H3" s="587"/>
      <c r="I3" s="587"/>
      <c r="J3" s="587"/>
      <c r="K3" s="587"/>
      <c r="L3" s="587"/>
      <c r="M3" s="587"/>
      <c r="N3" s="587"/>
      <c r="O3" s="587"/>
    </row>
    <row r="4" spans="1:15" ht="15.75">
      <c r="A4" s="586" t="s">
        <v>409</v>
      </c>
      <c r="B4" s="586"/>
      <c r="C4" s="586"/>
      <c r="D4" s="586"/>
      <c r="E4" s="586"/>
      <c r="F4" s="586"/>
      <c r="G4" s="586"/>
      <c r="H4" s="586"/>
      <c r="I4" s="586"/>
      <c r="J4" s="586"/>
      <c r="K4" s="586"/>
      <c r="L4" s="586"/>
      <c r="M4" s="586"/>
      <c r="N4" s="586"/>
      <c r="O4" s="586"/>
    </row>
    <row r="5" spans="1:15" ht="15.75">
      <c r="A5" s="586" t="s">
        <v>410</v>
      </c>
      <c r="B5" s="586"/>
      <c r="C5" s="586"/>
      <c r="D5" s="586"/>
      <c r="E5" s="586"/>
      <c r="F5" s="586"/>
      <c r="G5" s="586"/>
      <c r="H5" s="586"/>
      <c r="I5" s="586"/>
      <c r="J5" s="586"/>
      <c r="K5" s="586"/>
      <c r="L5" s="586"/>
      <c r="M5" s="586"/>
      <c r="N5" s="586"/>
      <c r="O5" s="586"/>
    </row>
    <row r="6" spans="1:15" ht="69" customHeight="1">
      <c r="A6" s="588" t="s">
        <v>411</v>
      </c>
      <c r="B6" s="588"/>
      <c r="C6" s="588"/>
      <c r="D6" s="588"/>
      <c r="E6" s="588"/>
      <c r="F6" s="588"/>
      <c r="G6" s="588"/>
      <c r="H6" s="588"/>
      <c r="I6" s="588"/>
      <c r="J6" s="588"/>
      <c r="K6" s="588"/>
      <c r="L6" s="588"/>
      <c r="M6" s="588"/>
      <c r="N6" s="588"/>
      <c r="O6" s="588"/>
    </row>
    <row r="7" spans="1:15" s="488" customFormat="1" ht="78" customHeight="1">
      <c r="A7" s="579" t="s">
        <v>412</v>
      </c>
      <c r="B7" s="487" t="s">
        <v>413</v>
      </c>
      <c r="C7" s="581" t="s">
        <v>414</v>
      </c>
      <c r="D7" s="579" t="s">
        <v>415</v>
      </c>
      <c r="E7" s="579" t="s">
        <v>416</v>
      </c>
      <c r="F7" s="579" t="s">
        <v>417</v>
      </c>
      <c r="G7" s="583" t="s">
        <v>418</v>
      </c>
      <c r="H7" s="584"/>
      <c r="I7" s="577" t="s">
        <v>419</v>
      </c>
      <c r="J7" s="578"/>
      <c r="K7" s="579" t="s">
        <v>420</v>
      </c>
      <c r="L7" s="579" t="s">
        <v>421</v>
      </c>
      <c r="M7" s="579" t="s">
        <v>422</v>
      </c>
      <c r="N7" s="579" t="s">
        <v>423</v>
      </c>
      <c r="O7" s="579" t="s">
        <v>424</v>
      </c>
    </row>
    <row r="8" spans="1:15" s="488" customFormat="1" ht="15.75" customHeight="1">
      <c r="A8" s="580"/>
      <c r="B8" s="489"/>
      <c r="C8" s="582"/>
      <c r="D8" s="580"/>
      <c r="E8" s="580"/>
      <c r="F8" s="580"/>
      <c r="G8" s="490" t="s">
        <v>130</v>
      </c>
      <c r="H8" s="490" t="s">
        <v>121</v>
      </c>
      <c r="I8" s="490" t="s">
        <v>130</v>
      </c>
      <c r="J8" s="490" t="s">
        <v>121</v>
      </c>
      <c r="K8" s="580"/>
      <c r="L8" s="580"/>
      <c r="M8" s="580"/>
      <c r="N8" s="580"/>
      <c r="O8" s="580"/>
    </row>
    <row r="9" spans="1:15" s="493" customFormat="1" ht="12.75">
      <c r="A9" s="491">
        <v>1</v>
      </c>
      <c r="B9" s="492"/>
      <c r="C9" s="492">
        <v>2</v>
      </c>
      <c r="D9" s="492">
        <v>3</v>
      </c>
      <c r="E9" s="492">
        <v>4</v>
      </c>
      <c r="F9" s="492">
        <v>5</v>
      </c>
      <c r="G9" s="492">
        <v>6</v>
      </c>
      <c r="H9" s="492">
        <v>7</v>
      </c>
      <c r="I9" s="492">
        <v>8</v>
      </c>
      <c r="J9" s="492">
        <v>9</v>
      </c>
      <c r="K9" s="492">
        <v>10</v>
      </c>
      <c r="L9" s="492">
        <v>11</v>
      </c>
      <c r="M9" s="492">
        <v>12</v>
      </c>
      <c r="N9" s="492">
        <v>13</v>
      </c>
      <c r="O9" s="492">
        <v>14</v>
      </c>
    </row>
    <row r="10" spans="1:15" s="499" customFormat="1" ht="29.25" customHeight="1">
      <c r="A10" s="494">
        <v>1</v>
      </c>
      <c r="B10" s="495">
        <f>Data!E4</f>
        <v>549611</v>
      </c>
      <c r="C10" s="496" t="str">
        <f>Data!B4</f>
        <v>CH NAGENDRA RAO</v>
      </c>
      <c r="D10" s="495" t="str">
        <f>Data!B10</f>
        <v>SGT</v>
      </c>
      <c r="E10" s="495" t="s">
        <v>429</v>
      </c>
      <c r="F10" s="497">
        <f>DATE(YEAR(Data!B20)-1,MONTH(Data!B20),1)</f>
        <v>44105</v>
      </c>
      <c r="G10" s="498"/>
      <c r="H10" s="498"/>
      <c r="I10" s="498"/>
      <c r="J10" s="498"/>
      <c r="K10" s="497">
        <f>Data!E13</f>
        <v>44257</v>
      </c>
      <c r="L10" s="495" t="str">
        <f>Data!E20</f>
        <v>61960-151370</v>
      </c>
      <c r="M10" s="495">
        <f>Data!B15</f>
        <v>78820</v>
      </c>
      <c r="N10" s="495">
        <f>O10-M10</f>
        <v>2090</v>
      </c>
      <c r="O10" s="495">
        <f>Data!E19</f>
        <v>80910</v>
      </c>
    </row>
    <row r="11" spans="1:15" s="499" customFormat="1" ht="25.5" customHeight="1">
      <c r="A11" s="494"/>
      <c r="B11" s="495"/>
      <c r="C11" s="496"/>
      <c r="D11" s="495"/>
      <c r="E11" s="495"/>
      <c r="F11" s="497"/>
      <c r="G11" s="500"/>
      <c r="H11" s="500"/>
      <c r="I11" s="500"/>
      <c r="J11" s="500"/>
      <c r="K11" s="497"/>
      <c r="L11" s="495"/>
      <c r="M11" s="495"/>
      <c r="N11" s="495"/>
      <c r="O11" s="495"/>
    </row>
    <row r="12" spans="1:15" s="499" customFormat="1" ht="25.5" customHeight="1">
      <c r="A12" s="494"/>
      <c r="B12" s="494"/>
      <c r="C12" s="501"/>
      <c r="D12" s="494"/>
      <c r="E12" s="494"/>
      <c r="F12" s="502"/>
      <c r="G12" s="498"/>
      <c r="H12" s="498"/>
      <c r="I12" s="498"/>
      <c r="J12" s="498"/>
      <c r="K12" s="502"/>
      <c r="L12" s="494"/>
      <c r="M12" s="494"/>
      <c r="N12" s="494"/>
      <c r="O12" s="494"/>
    </row>
    <row r="13" spans="1:15" s="499" customFormat="1" ht="25.5" customHeight="1">
      <c r="A13" s="494"/>
      <c r="B13" s="494"/>
      <c r="C13" s="501"/>
      <c r="D13" s="494"/>
      <c r="E13" s="494"/>
      <c r="F13" s="502"/>
      <c r="G13" s="498"/>
      <c r="H13" s="498"/>
      <c r="I13" s="498"/>
      <c r="J13" s="498"/>
      <c r="K13" s="502"/>
      <c r="L13" s="494"/>
      <c r="M13" s="494"/>
      <c r="N13" s="494"/>
      <c r="O13" s="494"/>
    </row>
    <row r="14" spans="1:15" s="499" customFormat="1" ht="25.5" customHeight="1">
      <c r="A14" s="494"/>
      <c r="B14" s="494"/>
      <c r="C14" s="501"/>
      <c r="D14" s="494"/>
      <c r="E14" s="494"/>
      <c r="F14" s="502"/>
      <c r="G14" s="498"/>
      <c r="H14" s="498"/>
      <c r="I14" s="498"/>
      <c r="J14" s="498"/>
      <c r="K14" s="502"/>
      <c r="L14" s="494"/>
      <c r="M14" s="494"/>
      <c r="N14" s="494"/>
      <c r="O14" s="494"/>
    </row>
    <row r="15" spans="1:15" s="499" customFormat="1" ht="25.5" customHeight="1">
      <c r="A15" s="494"/>
      <c r="B15" s="494"/>
      <c r="C15" s="501"/>
      <c r="D15" s="494"/>
      <c r="E15" s="494"/>
      <c r="F15" s="502"/>
      <c r="G15" s="498"/>
      <c r="H15" s="498"/>
      <c r="I15" s="498"/>
      <c r="J15" s="498"/>
      <c r="K15" s="502"/>
      <c r="L15" s="494"/>
      <c r="M15" s="494"/>
      <c r="N15" s="494"/>
      <c r="O15" s="494"/>
    </row>
    <row r="16" spans="1:15" s="493" customFormat="1" ht="25.5" customHeight="1">
      <c r="A16" s="503"/>
      <c r="B16" s="503"/>
      <c r="C16" s="504"/>
      <c r="D16" s="503"/>
      <c r="E16" s="503"/>
      <c r="F16" s="505"/>
      <c r="G16" s="506"/>
      <c r="H16" s="506"/>
      <c r="I16" s="506"/>
      <c r="J16" s="506"/>
      <c r="K16" s="505"/>
      <c r="L16" s="503"/>
      <c r="M16" s="503"/>
      <c r="N16" s="503"/>
      <c r="O16" s="503"/>
    </row>
    <row r="17" spans="1:15" s="508" customFormat="1" ht="38.25" customHeight="1">
      <c r="A17" s="507"/>
      <c r="B17" s="507"/>
      <c r="C17" s="575" t="s">
        <v>425</v>
      </c>
      <c r="D17" s="575"/>
      <c r="E17" s="575"/>
      <c r="F17" s="575"/>
      <c r="G17" s="575"/>
      <c r="H17" s="575"/>
      <c r="I17" s="575"/>
      <c r="J17" s="575"/>
      <c r="K17" s="575"/>
      <c r="L17" s="575"/>
      <c r="M17" s="575"/>
      <c r="N17" s="575"/>
      <c r="O17" s="575"/>
    </row>
    <row r="18" spans="1:15" s="508" customFormat="1" ht="25.5" customHeight="1">
      <c r="A18" s="509"/>
      <c r="B18" s="509"/>
      <c r="C18" s="575" t="s">
        <v>426</v>
      </c>
      <c r="D18" s="575"/>
      <c r="E18" s="575"/>
      <c r="F18" s="575"/>
      <c r="G18" s="575"/>
      <c r="H18" s="575"/>
      <c r="I18" s="575"/>
      <c r="J18" s="575"/>
      <c r="K18" s="575"/>
      <c r="L18" s="575"/>
      <c r="M18" s="575"/>
      <c r="N18" s="575"/>
      <c r="O18" s="575"/>
    </row>
    <row r="19" spans="1:2" s="508" customFormat="1" ht="15" customHeight="1">
      <c r="A19" s="510" t="s">
        <v>427</v>
      </c>
      <c r="B19" s="510"/>
    </row>
    <row r="20" spans="1:2" ht="8.25" customHeight="1" hidden="1">
      <c r="A20" s="511"/>
      <c r="B20" s="511"/>
    </row>
    <row r="21" spans="1:15" ht="23.25" customHeight="1">
      <c r="A21" s="511"/>
      <c r="B21" s="511"/>
      <c r="K21" s="576" t="s">
        <v>428</v>
      </c>
      <c r="L21" s="576"/>
      <c r="M21" s="576"/>
      <c r="N21" s="576"/>
      <c r="O21" s="576"/>
    </row>
    <row r="22" spans="1:2" ht="15" customHeight="1">
      <c r="A22" s="511"/>
      <c r="B22" s="511"/>
    </row>
  </sheetData>
  <sheetProtection password="A18B" sheet="1" objects="1" scenarios="1" formatRows="0" selectLockedCells="1"/>
  <mergeCells count="21">
    <mergeCell ref="A1:O1"/>
    <mergeCell ref="A2:O2"/>
    <mergeCell ref="A3:O3"/>
    <mergeCell ref="A4:O4"/>
    <mergeCell ref="A5:O5"/>
    <mergeCell ref="A6:O6"/>
    <mergeCell ref="A7:A8"/>
    <mergeCell ref="C7:C8"/>
    <mergeCell ref="D7:D8"/>
    <mergeCell ref="E7:E8"/>
    <mergeCell ref="F7:F8"/>
    <mergeCell ref="G7:H7"/>
    <mergeCell ref="C17:O17"/>
    <mergeCell ref="C18:O18"/>
    <mergeCell ref="K21:O21"/>
    <mergeCell ref="I7:J7"/>
    <mergeCell ref="K7:K8"/>
    <mergeCell ref="L7:L8"/>
    <mergeCell ref="M7:M8"/>
    <mergeCell ref="N7:N8"/>
    <mergeCell ref="O7:O8"/>
  </mergeCells>
  <conditionalFormatting sqref="A11:O11">
    <cfRule type="expression" priority="5" dxfId="11">
      <formula>$N$11=0</formula>
    </cfRule>
  </conditionalFormatting>
  <conditionalFormatting sqref="A12:O12">
    <cfRule type="expression" priority="4" dxfId="11">
      <formula>$N$12=0</formula>
    </cfRule>
  </conditionalFormatting>
  <conditionalFormatting sqref="A14:O14">
    <cfRule type="expression" priority="3" dxfId="11">
      <formula>$N$14=0</formula>
    </cfRule>
  </conditionalFormatting>
  <conditionalFormatting sqref="A15:O15">
    <cfRule type="expression" priority="2" dxfId="11">
      <formula>$N$15=0</formula>
    </cfRule>
  </conditionalFormatting>
  <conditionalFormatting sqref="A13:O13">
    <cfRule type="expression" priority="1" dxfId="11" stopIfTrue="1">
      <formula>$N$13=0</formula>
    </cfRule>
  </conditionalFormatting>
  <printOptions horizontalCentered="1"/>
  <pageMargins left="0.5" right="0.51" top="0.5" bottom="0.51" header="0.41" footer="0.4"/>
  <pageSetup fitToHeight="10" fitToWidth="1" horizontalDpi="180" verticalDpi="180" orientation="landscape" paperSize="9" scale="98" r:id="rId1"/>
</worksheet>
</file>

<file path=xl/worksheets/sheet4.xml><?xml version="1.0" encoding="utf-8"?>
<worksheet xmlns="http://schemas.openxmlformats.org/spreadsheetml/2006/main" xmlns:r="http://schemas.openxmlformats.org/officeDocument/2006/relationships">
  <dimension ref="A1:DG40"/>
  <sheetViews>
    <sheetView zoomScalePageLayoutView="0" workbookViewId="0" topLeftCell="A19">
      <selection activeCell="H9" sqref="H9"/>
    </sheetView>
  </sheetViews>
  <sheetFormatPr defaultColWidth="9.140625" defaultRowHeight="12.75"/>
  <cols>
    <col min="1" max="1" width="4.57421875" style="52" bestFit="1" customWidth="1"/>
    <col min="2" max="2" width="10.140625" style="52" bestFit="1" customWidth="1"/>
    <col min="3" max="3" width="2.57421875" style="52" customWidth="1"/>
    <col min="4" max="4" width="10.140625" style="52" customWidth="1"/>
    <col min="5" max="5" width="6.57421875" style="77" bestFit="1" customWidth="1"/>
    <col min="6" max="6" width="8.421875" style="52" customWidth="1"/>
    <col min="7" max="7" width="10.00390625" style="52" bestFit="1" customWidth="1"/>
    <col min="8" max="8" width="8.7109375" style="77" customWidth="1"/>
    <col min="9" max="11" width="7.00390625" style="77" customWidth="1"/>
    <col min="12" max="16" width="6.28125" style="52" customWidth="1"/>
    <col min="17" max="17" width="6.140625" style="52" bestFit="1" customWidth="1"/>
    <col min="18" max="18" width="5.421875" style="52" hidden="1" customWidth="1"/>
    <col min="19" max="19" width="9.140625" style="52" hidden="1" customWidth="1"/>
    <col min="20" max="20" width="8.140625" style="52" hidden="1" customWidth="1"/>
    <col min="21" max="27" width="6.140625" style="52" hidden="1" customWidth="1"/>
    <col min="28" max="28" width="5.421875" style="52" hidden="1" customWidth="1"/>
    <col min="29" max="30" width="6.00390625" style="52" hidden="1" customWidth="1"/>
    <col min="31" max="35" width="5.421875" style="52" hidden="1" customWidth="1"/>
    <col min="36" max="36" width="6.00390625" style="52" hidden="1" customWidth="1"/>
    <col min="37" max="40" width="5.421875" style="52" hidden="1" customWidth="1"/>
    <col min="41" max="41" width="6.00390625" style="52" hidden="1" customWidth="1"/>
    <col min="42" max="45" width="6.140625" style="52" hidden="1" customWidth="1"/>
    <col min="46" max="46" width="38.57421875" style="52" hidden="1" customWidth="1"/>
    <col min="47" max="47" width="9.140625" style="52" hidden="1" customWidth="1"/>
    <col min="48" max="48" width="9.8515625" style="52" hidden="1" customWidth="1"/>
    <col min="49" max="49" width="20.8515625" style="52" hidden="1" customWidth="1"/>
    <col min="50" max="50" width="14.140625" style="52" hidden="1" customWidth="1"/>
    <col min="51" max="51" width="3.00390625" style="52" hidden="1" customWidth="1"/>
    <col min="52" max="54" width="10.140625" style="52" hidden="1" customWidth="1"/>
    <col min="55" max="59" width="7.140625" style="52" hidden="1" customWidth="1"/>
    <col min="60" max="62" width="6.140625" style="52" hidden="1" customWidth="1"/>
    <col min="63" max="67" width="7.140625" style="52" hidden="1" customWidth="1"/>
    <col min="68" max="89" width="9.140625" style="75" hidden="1" customWidth="1"/>
    <col min="90" max="97" width="0" style="75" hidden="1" customWidth="1"/>
    <col min="98" max="111" width="9.140625" style="75" customWidth="1"/>
    <col min="112" max="16384" width="9.140625" style="52" customWidth="1"/>
  </cols>
  <sheetData>
    <row r="1" spans="1:59" ht="48.75" customHeight="1">
      <c r="A1" s="589" t="s">
        <v>107</v>
      </c>
      <c r="B1" s="590"/>
      <c r="C1" s="590"/>
      <c r="D1" s="590"/>
      <c r="E1" s="590"/>
      <c r="F1" s="590"/>
      <c r="G1" s="590"/>
      <c r="H1" s="590"/>
      <c r="I1" s="590"/>
      <c r="J1" s="590"/>
      <c r="K1" s="590"/>
      <c r="L1" s="590"/>
      <c r="M1" s="590"/>
      <c r="N1" s="590"/>
      <c r="O1" s="590"/>
      <c r="P1" s="590"/>
      <c r="Q1" s="590"/>
      <c r="R1" s="590"/>
      <c r="S1" s="59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1">
        <v>40694</v>
      </c>
      <c r="BE1" s="53"/>
      <c r="BF1" s="53"/>
      <c r="BG1" s="53"/>
    </row>
    <row r="2" spans="1:111" s="61" customFormat="1" ht="36.75" customHeight="1">
      <c r="A2" s="54"/>
      <c r="B2" s="55" t="s">
        <v>108</v>
      </c>
      <c r="C2" s="55"/>
      <c r="D2" s="55" t="s">
        <v>109</v>
      </c>
      <c r="E2" s="56" t="s">
        <v>110</v>
      </c>
      <c r="F2" s="56" t="s">
        <v>111</v>
      </c>
      <c r="G2" s="56" t="s">
        <v>112</v>
      </c>
      <c r="H2" s="56" t="s">
        <v>92</v>
      </c>
      <c r="I2" s="56" t="s">
        <v>58</v>
      </c>
      <c r="J2" s="56" t="s">
        <v>390</v>
      </c>
      <c r="K2" s="56" t="s">
        <v>391</v>
      </c>
      <c r="L2" s="56" t="s">
        <v>113</v>
      </c>
      <c r="M2" s="56" t="s">
        <v>114</v>
      </c>
      <c r="N2" s="56" t="s">
        <v>13</v>
      </c>
      <c r="O2" s="56" t="s">
        <v>14</v>
      </c>
      <c r="P2" s="56" t="s">
        <v>15</v>
      </c>
      <c r="Q2" s="57" t="s">
        <v>115</v>
      </c>
      <c r="R2" s="56"/>
      <c r="S2" s="58">
        <v>40633</v>
      </c>
      <c r="T2" s="58">
        <v>40634</v>
      </c>
      <c r="U2" s="56" t="e">
        <f>LOOKUP(S2,D3:D38,I3:I38)</f>
        <v>#N/A</v>
      </c>
      <c r="V2" s="56"/>
      <c r="W2" s="56"/>
      <c r="X2" s="56"/>
      <c r="Y2" s="56"/>
      <c r="Z2" s="56"/>
      <c r="AA2" s="56"/>
      <c r="AB2" s="56"/>
      <c r="AC2" s="56"/>
      <c r="AD2" s="56"/>
      <c r="AE2" s="56"/>
      <c r="AF2" s="56"/>
      <c r="AG2" s="56"/>
      <c r="AH2" s="56"/>
      <c r="AI2" s="56"/>
      <c r="AJ2" s="56"/>
      <c r="AK2" s="56"/>
      <c r="AL2" s="56"/>
      <c r="AM2" s="56"/>
      <c r="AN2" s="56"/>
      <c r="AO2" s="56"/>
      <c r="AP2" s="56"/>
      <c r="AQ2" s="56"/>
      <c r="AR2" s="56"/>
      <c r="AS2" s="56"/>
      <c r="AT2" s="591" t="s">
        <v>116</v>
      </c>
      <c r="AU2" s="591"/>
      <c r="AV2" s="59" t="s">
        <v>117</v>
      </c>
      <c r="AW2" s="60" t="s">
        <v>118</v>
      </c>
      <c r="AX2" s="60" t="s">
        <v>119</v>
      </c>
      <c r="AZ2" s="62">
        <v>40210</v>
      </c>
      <c r="BA2" s="62">
        <v>40360</v>
      </c>
      <c r="BB2" s="62">
        <v>40544</v>
      </c>
      <c r="BF2" s="63"/>
      <c r="BG2" s="63"/>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row>
    <row r="3" spans="1:111" s="73" customFormat="1" ht="19.5" customHeight="1">
      <c r="A3" s="64" t="s">
        <v>120</v>
      </c>
      <c r="B3" s="65">
        <f>Data!I128</f>
        <v>44257</v>
      </c>
      <c r="C3" s="66" t="s">
        <v>121</v>
      </c>
      <c r="D3" s="65">
        <f>B4-1</f>
        <v>44286</v>
      </c>
      <c r="E3" s="64">
        <f>(D3-B3)+1</f>
        <v>30</v>
      </c>
      <c r="F3" s="67">
        <f>LOOKUP(B3,Data!$E$36:$E$39,Data!$C$36:$C$39)</f>
        <v>80910</v>
      </c>
      <c r="G3" s="67">
        <f>LOOKUP(F3,Data!$D$129:$D$207,Data!$B$129:$B$207)</f>
        <v>78820</v>
      </c>
      <c r="H3" s="64">
        <f>IF(F3&gt;0,LOOKUP(B3,Data!$B$72:$B$81,Data!$C$72:$C$81),0)</f>
        <v>17.29</v>
      </c>
      <c r="I3" s="64">
        <f>Data!B21</f>
        <v>12</v>
      </c>
      <c r="J3" s="64">
        <f>IF(F3&gt;0,IF(B3&gt;=$S$4,0,0),0)</f>
        <v>0</v>
      </c>
      <c r="K3" s="64">
        <f>IF(F3&gt;0,IF(B3&gt;=$S$4,0,0),0)</f>
        <v>0</v>
      </c>
      <c r="L3" s="67">
        <f>IF(F3&gt;0,LOOKUP(B3,Data!$R$107:$R$108,Data!$S$107:$S$108),0)</f>
        <v>0</v>
      </c>
      <c r="M3" s="67">
        <f>IF(G3&gt;0,LOOKUP(B3,Data!$R$107:$R$108,Data!$T$107:$T$108),0)</f>
        <v>0</v>
      </c>
      <c r="N3" s="68">
        <f>IF(F3=0,0,Data!E15)</f>
        <v>0</v>
      </c>
      <c r="O3" s="68">
        <f>Data!B16</f>
        <v>50</v>
      </c>
      <c r="P3" s="68">
        <f>IF(F3&gt;0,LOOKUP(B3,Data!$R$107:$R$108,Data!$Q$107:$Q$108),0)</f>
        <v>0</v>
      </c>
      <c r="Q3" s="69">
        <f>IF(B3&gt;Data!$E$21,0,IF(Data!$B$17="Yes",IF(Data!$E$17="CA",900,500),0))</f>
        <v>0</v>
      </c>
      <c r="R3" s="68"/>
      <c r="S3" s="68"/>
      <c r="T3" s="68"/>
      <c r="U3" s="56"/>
      <c r="V3" s="56"/>
      <c r="W3" s="56"/>
      <c r="X3" s="56"/>
      <c r="Y3" s="56"/>
      <c r="Z3" s="56"/>
      <c r="AA3" s="56"/>
      <c r="AB3" s="68"/>
      <c r="AC3" s="341"/>
      <c r="AD3" s="352"/>
      <c r="AE3" s="352"/>
      <c r="AF3" s="352"/>
      <c r="AG3" s="352"/>
      <c r="AH3" s="352"/>
      <c r="AI3" s="352"/>
      <c r="AJ3" s="353"/>
      <c r="AK3" s="68"/>
      <c r="AL3" s="68"/>
      <c r="AM3" s="68"/>
      <c r="AN3" s="68"/>
      <c r="AO3" s="68"/>
      <c r="AP3" s="68"/>
      <c r="AQ3" s="68"/>
      <c r="AR3" s="68"/>
      <c r="AS3" s="68"/>
      <c r="AT3" s="70" t="s">
        <v>122</v>
      </c>
      <c r="AU3" s="71"/>
      <c r="AV3" s="72">
        <v>200</v>
      </c>
      <c r="AW3" s="72">
        <v>120</v>
      </c>
      <c r="AX3" s="71">
        <v>100</v>
      </c>
      <c r="AY3" s="73">
        <v>1</v>
      </c>
      <c r="AZ3" s="62"/>
      <c r="BA3" s="4"/>
      <c r="BB3" s="4"/>
      <c r="BC3" s="4"/>
      <c r="BD3" s="4"/>
      <c r="BE3" s="4"/>
      <c r="BF3" s="4"/>
      <c r="BG3" s="4"/>
      <c r="BH3" s="74"/>
      <c r="BI3" s="74"/>
      <c r="BJ3" s="74"/>
      <c r="BK3" s="4">
        <f>DAY(B3)</f>
        <v>2</v>
      </c>
      <c r="BL3" s="4">
        <f>MONTH(B3)</f>
        <v>3</v>
      </c>
      <c r="BM3" s="4">
        <f>YEAR(B3)</f>
        <v>2021</v>
      </c>
      <c r="BN3" s="4">
        <f aca="true" t="shared" si="0" ref="BN3:BN37">IF(BL3=2,28,IF(BL3=4,30,IF(BL3=6,30,IF(BL3=9,30,IF(BL3=11,30,31)))))</f>
        <v>31</v>
      </c>
      <c r="BO3" s="4">
        <f>DAY(DATE(YEAR(B3),MONTH(B3)+1,1)-1)*1</f>
        <v>31</v>
      </c>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row>
    <row r="4" spans="1:111" s="73" customFormat="1" ht="19.5" customHeight="1">
      <c r="A4" s="64" t="s">
        <v>120</v>
      </c>
      <c r="B4" s="65">
        <f>Data!I129</f>
        <v>44287</v>
      </c>
      <c r="C4" s="66" t="s">
        <v>121</v>
      </c>
      <c r="D4" s="65">
        <f aca="true" t="shared" si="1" ref="D4:D40">B5-1</f>
        <v>44316</v>
      </c>
      <c r="E4" s="64">
        <f>(D4-B4)+1</f>
        <v>30</v>
      </c>
      <c r="F4" s="67">
        <f>IF(B4&gt;Data!$E$21,0,LOOKUP(B4,Data!$E$36:$E$39,Data!$C$36:$C$39))</f>
        <v>80910</v>
      </c>
      <c r="G4" s="67">
        <f>IF(B4&gt;Data!$E$21,0,LOOKUP(F4,Data!$D$129:$D$207,Data!$B$129:$B$207))</f>
        <v>78820</v>
      </c>
      <c r="H4" s="64">
        <f>IF(F4&gt;0,LOOKUP(B4,Data!$B$72:$B$81,Data!$C$72:$C$81),0)</f>
        <v>17.29</v>
      </c>
      <c r="I4" s="64">
        <f>IF(B4&gt;Data!$E$21,0,IF(B4&gt;=Data!$D$98,Data!$C$98,Data!$C$97))</f>
        <v>12</v>
      </c>
      <c r="J4" s="64">
        <f aca="true" t="shared" si="2" ref="J4:J40">IF(F4&gt;0,IF(B4&gt;=$S$4,0,0),0)</f>
        <v>0</v>
      </c>
      <c r="K4" s="64">
        <f aca="true" t="shared" si="3" ref="K4:K40">IF(F4&gt;0,IF(B4&gt;=$S$4,0,0),0)</f>
        <v>0</v>
      </c>
      <c r="L4" s="67">
        <f>IF(F4&gt;0,LOOKUP(B4,Data!$R$107:$R$108,Data!$S$107:$S$108),0)</f>
        <v>0</v>
      </c>
      <c r="M4" s="67">
        <f>IF(G4&gt;0,LOOKUP(B4,Data!$R$107:$R$108,Data!$T$107:$T$108),0)</f>
        <v>0</v>
      </c>
      <c r="N4" s="68">
        <f>IF(F4=0,0,N3)</f>
        <v>0</v>
      </c>
      <c r="O4" s="68">
        <f>IF(F4=0,0,O3)</f>
        <v>50</v>
      </c>
      <c r="P4" s="68">
        <f>IF(F4&gt;0,LOOKUP(B4,Data!$R$107:$R$108,Data!$Q$107:$Q$108),0)</f>
        <v>0</v>
      </c>
      <c r="Q4" s="69">
        <f>IF(B4&gt;Data!$E$21,0,IF(Data!$B$17="Yes",IF(Data!$E$17="CA",900,500),0))</f>
        <v>0</v>
      </c>
      <c r="R4" s="68"/>
      <c r="S4" s="484">
        <v>43647</v>
      </c>
      <c r="T4" s="68"/>
      <c r="U4" s="56"/>
      <c r="V4" s="56"/>
      <c r="W4" s="56"/>
      <c r="X4" s="56"/>
      <c r="Y4" s="56"/>
      <c r="Z4" s="56"/>
      <c r="AA4" s="56"/>
      <c r="AB4" s="68"/>
      <c r="AC4" s="341"/>
      <c r="AD4" s="352"/>
      <c r="AE4" s="352"/>
      <c r="AF4" s="352"/>
      <c r="AG4" s="352"/>
      <c r="AH4" s="352"/>
      <c r="AI4" s="352"/>
      <c r="AJ4" s="353"/>
      <c r="AK4" s="68"/>
      <c r="AL4" s="68"/>
      <c r="AM4" s="68"/>
      <c r="AN4" s="68"/>
      <c r="AO4" s="68"/>
      <c r="AP4" s="68"/>
      <c r="AQ4" s="68"/>
      <c r="AR4" s="68"/>
      <c r="AS4" s="68"/>
      <c r="AT4" s="70" t="s">
        <v>123</v>
      </c>
      <c r="AU4" s="71"/>
      <c r="AV4" s="72">
        <v>300</v>
      </c>
      <c r="AW4" s="72">
        <v>160</v>
      </c>
      <c r="AX4" s="71">
        <v>120</v>
      </c>
      <c r="AY4" s="73">
        <v>2</v>
      </c>
      <c r="AZ4" s="62"/>
      <c r="BA4" s="4"/>
      <c r="BB4" s="4"/>
      <c r="BC4" s="4"/>
      <c r="BD4" s="4"/>
      <c r="BE4" s="4"/>
      <c r="BF4" s="4"/>
      <c r="BG4" s="4"/>
      <c r="BH4" s="74"/>
      <c r="BI4" s="74"/>
      <c r="BJ4" s="74"/>
      <c r="BK4" s="4">
        <f aca="true" t="shared" si="4" ref="BK4:BK39">DAY(B4)</f>
        <v>1</v>
      </c>
      <c r="BL4" s="4">
        <f aca="true" t="shared" si="5" ref="BL4:BL39">MONTH(B4)</f>
        <v>4</v>
      </c>
      <c r="BM4" s="4">
        <f aca="true" t="shared" si="6" ref="BM4:BM39">YEAR(B4)</f>
        <v>2021</v>
      </c>
      <c r="BN4" s="4">
        <f t="shared" si="0"/>
        <v>30</v>
      </c>
      <c r="BO4" s="4">
        <f aca="true" t="shared" si="7" ref="BO4:BO39">DAY(DATE(YEAR(B4),MONTH(B4)+1,1)-1)*1</f>
        <v>30</v>
      </c>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row>
    <row r="5" spans="1:111" s="73" customFormat="1" ht="19.5" customHeight="1">
      <c r="A5" s="64" t="s">
        <v>120</v>
      </c>
      <c r="B5" s="65">
        <f>Data!I130</f>
        <v>44317</v>
      </c>
      <c r="C5" s="66" t="s">
        <v>121</v>
      </c>
      <c r="D5" s="65">
        <f t="shared" si="1"/>
        <v>44347</v>
      </c>
      <c r="E5" s="64">
        <f>(D5-B5)+1</f>
        <v>31</v>
      </c>
      <c r="F5" s="67">
        <f>IF(B5&gt;Data!$E$21,0,LOOKUP(B5,Data!$E$36:$E$39,Data!$C$36:$C$39))</f>
        <v>80910</v>
      </c>
      <c r="G5" s="67">
        <f>IF(B5&gt;Data!$E$21,0,LOOKUP(F5,Data!$D$129:$D$207,Data!$B$129:$B$207))</f>
        <v>78820</v>
      </c>
      <c r="H5" s="64">
        <f>IF(F5&gt;0,LOOKUP(B5,Data!$B$72:$B$81,Data!$C$72:$C$81),0)</f>
        <v>17.29</v>
      </c>
      <c r="I5" s="64">
        <f>IF(B5&gt;Data!$E$21,0,IF(B5&gt;=Data!$D$98,Data!$C$98,Data!$C$97))</f>
        <v>12</v>
      </c>
      <c r="J5" s="64">
        <f t="shared" si="2"/>
        <v>0</v>
      </c>
      <c r="K5" s="64">
        <f t="shared" si="3"/>
        <v>0</v>
      </c>
      <c r="L5" s="67">
        <f>IF(F5&gt;0,LOOKUP(B5,Data!$R$107:$R$108,Data!$S$107:$S$108),0)</f>
        <v>0</v>
      </c>
      <c r="M5" s="67">
        <f>IF(G5&gt;0,LOOKUP(B5,Data!$R$107:$R$108,Data!$T$107:$T$108),0)</f>
        <v>0</v>
      </c>
      <c r="N5" s="68">
        <f aca="true" t="shared" si="8" ref="N5:N40">IF(F5=0,0,N4)</f>
        <v>0</v>
      </c>
      <c r="O5" s="68">
        <f aca="true" t="shared" si="9" ref="O5:O40">IF(F5=0,0,O4)</f>
        <v>50</v>
      </c>
      <c r="P5" s="68">
        <f>IF(F5&gt;0,LOOKUP(B5,Data!$R$107:$R$108,Data!$Q$107:$Q$108),0)</f>
        <v>0</v>
      </c>
      <c r="Q5" s="69">
        <f>IF(B5&gt;Data!$E$21,0,IF(Data!$B$17="Yes",IF(Data!$E$17="CA",900,500),0))</f>
        <v>0</v>
      </c>
      <c r="R5" s="68"/>
      <c r="S5" s="68"/>
      <c r="T5" s="68"/>
      <c r="U5" s="56"/>
      <c r="V5" s="56"/>
      <c r="W5" s="56"/>
      <c r="X5" s="56"/>
      <c r="Y5" s="56"/>
      <c r="Z5" s="56"/>
      <c r="AA5" s="56"/>
      <c r="AB5" s="68"/>
      <c r="AC5" s="341"/>
      <c r="AD5" s="352"/>
      <c r="AE5" s="352"/>
      <c r="AF5" s="352"/>
      <c r="AG5" s="352"/>
      <c r="AH5" s="352"/>
      <c r="AI5" s="352"/>
      <c r="AJ5" s="353"/>
      <c r="AK5" s="68"/>
      <c r="AL5" s="68"/>
      <c r="AM5" s="68"/>
      <c r="AN5" s="68"/>
      <c r="AO5" s="68"/>
      <c r="AP5" s="68"/>
      <c r="AQ5" s="68"/>
      <c r="AR5" s="68"/>
      <c r="AS5" s="68"/>
      <c r="AT5" s="70" t="s">
        <v>124</v>
      </c>
      <c r="AU5" s="71"/>
      <c r="AV5" s="72">
        <v>350</v>
      </c>
      <c r="AW5" s="72">
        <v>220</v>
      </c>
      <c r="AX5" s="71">
        <v>130</v>
      </c>
      <c r="AY5" s="73">
        <v>3</v>
      </c>
      <c r="AZ5" s="62"/>
      <c r="BA5" s="4"/>
      <c r="BB5" s="4"/>
      <c r="BC5" s="4"/>
      <c r="BD5" s="4"/>
      <c r="BE5" s="4"/>
      <c r="BF5" s="4"/>
      <c r="BG5" s="4"/>
      <c r="BH5" s="74"/>
      <c r="BI5" s="74"/>
      <c r="BJ5" s="74"/>
      <c r="BK5" s="4">
        <f t="shared" si="4"/>
        <v>1</v>
      </c>
      <c r="BL5" s="4">
        <f t="shared" si="5"/>
        <v>5</v>
      </c>
      <c r="BM5" s="4">
        <f t="shared" si="6"/>
        <v>2021</v>
      </c>
      <c r="BN5" s="4">
        <f t="shared" si="0"/>
        <v>31</v>
      </c>
      <c r="BO5" s="4">
        <f t="shared" si="7"/>
        <v>31</v>
      </c>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row>
    <row r="6" spans="1:111" s="73" customFormat="1" ht="19.5" customHeight="1">
      <c r="A6" s="64" t="s">
        <v>120</v>
      </c>
      <c r="B6" s="65">
        <f>Data!I131</f>
        <v>44348</v>
      </c>
      <c r="C6" s="66" t="s">
        <v>121</v>
      </c>
      <c r="D6" s="65">
        <f t="shared" si="1"/>
        <v>44377</v>
      </c>
      <c r="E6" s="64">
        <f>(D6-B6)+1</f>
        <v>30</v>
      </c>
      <c r="F6" s="67">
        <f>IF(B6&gt;Data!$E$21,0,LOOKUP(B6,Data!$E$36:$E$39,Data!$C$36:$C$39))</f>
        <v>80910</v>
      </c>
      <c r="G6" s="67">
        <f>IF(B6&gt;Data!$E$21,0,LOOKUP(F6,Data!$D$129:$D$207,Data!$B$129:$B$207))</f>
        <v>78820</v>
      </c>
      <c r="H6" s="64">
        <f>IF(F6&gt;0,LOOKUP(B6,Data!$B$72:$B$81,Data!$C$72:$C$81),0)</f>
        <v>17.29</v>
      </c>
      <c r="I6" s="64">
        <f>IF(B6&gt;Data!$E$21,0,IF(B6&gt;=Data!$D$98,Data!$C$98,Data!$C$97))</f>
        <v>12</v>
      </c>
      <c r="J6" s="64">
        <f t="shared" si="2"/>
        <v>0</v>
      </c>
      <c r="K6" s="64">
        <f t="shared" si="3"/>
        <v>0</v>
      </c>
      <c r="L6" s="67">
        <f>IF(F6&gt;0,LOOKUP(B6,Data!$R$107:$R$108,Data!$S$107:$S$108),0)</f>
        <v>0</v>
      </c>
      <c r="M6" s="67">
        <f>IF(G6&gt;0,LOOKUP(B6,Data!$R$107:$R$108,Data!$T$107:$T$108),0)</f>
        <v>0</v>
      </c>
      <c r="N6" s="68">
        <f t="shared" si="8"/>
        <v>0</v>
      </c>
      <c r="O6" s="68">
        <f t="shared" si="9"/>
        <v>50</v>
      </c>
      <c r="P6" s="68">
        <f>IF(F6&gt;0,LOOKUP(B6,Data!$R$107:$R$108,Data!$Q$107:$Q$108),0)</f>
        <v>0</v>
      </c>
      <c r="Q6" s="69">
        <f>IF(B6&gt;Data!$E$21,0,IF(Data!$B$17="Yes",IF(Data!$E$17="CA",900,500),0))</f>
        <v>0</v>
      </c>
      <c r="R6" s="68"/>
      <c r="S6" s="68"/>
      <c r="T6" s="68"/>
      <c r="U6" s="56"/>
      <c r="V6" s="56"/>
      <c r="W6" s="56"/>
      <c r="X6" s="56"/>
      <c r="Y6" s="56"/>
      <c r="Z6" s="56"/>
      <c r="AA6" s="56"/>
      <c r="AB6" s="68"/>
      <c r="AC6" s="341"/>
      <c r="AD6" s="352"/>
      <c r="AE6" s="352"/>
      <c r="AF6" s="352"/>
      <c r="AG6" s="352"/>
      <c r="AH6" s="352"/>
      <c r="AI6" s="352"/>
      <c r="AJ6" s="353"/>
      <c r="AK6" s="68"/>
      <c r="AL6" s="68"/>
      <c r="AM6" s="68"/>
      <c r="AN6" s="68"/>
      <c r="AO6" s="68"/>
      <c r="AP6" s="68"/>
      <c r="AQ6" s="68"/>
      <c r="AR6" s="68"/>
      <c r="AS6" s="68"/>
      <c r="AT6" s="70" t="s">
        <v>125</v>
      </c>
      <c r="AU6" s="71"/>
      <c r="AV6" s="72">
        <v>525</v>
      </c>
      <c r="AW6" s="72">
        <v>350</v>
      </c>
      <c r="AX6" s="71">
        <v>140</v>
      </c>
      <c r="AY6" s="73">
        <v>4</v>
      </c>
      <c r="AZ6" s="62"/>
      <c r="BA6" s="4"/>
      <c r="BB6" s="4"/>
      <c r="BC6" s="4"/>
      <c r="BD6" s="4"/>
      <c r="BE6" s="4"/>
      <c r="BF6" s="4"/>
      <c r="BG6" s="4"/>
      <c r="BH6" s="74"/>
      <c r="BI6" s="74"/>
      <c r="BJ6" s="74"/>
      <c r="BK6" s="4">
        <f t="shared" si="4"/>
        <v>1</v>
      </c>
      <c r="BL6" s="4">
        <f t="shared" si="5"/>
        <v>6</v>
      </c>
      <c r="BM6" s="4">
        <f t="shared" si="6"/>
        <v>2021</v>
      </c>
      <c r="BN6" s="4">
        <f t="shared" si="0"/>
        <v>30</v>
      </c>
      <c r="BO6" s="4">
        <f t="shared" si="7"/>
        <v>30</v>
      </c>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row>
    <row r="7" spans="1:111" s="73" customFormat="1" ht="19.5" customHeight="1">
      <c r="A7" s="64" t="s">
        <v>120</v>
      </c>
      <c r="B7" s="65">
        <f>Data!I132</f>
        <v>44378</v>
      </c>
      <c r="C7" s="66" t="s">
        <v>121</v>
      </c>
      <c r="D7" s="65">
        <f t="shared" si="1"/>
        <v>44408</v>
      </c>
      <c r="E7" s="64">
        <f>(D7-B7)+1</f>
        <v>31</v>
      </c>
      <c r="F7" s="67">
        <f>IF(B7&gt;Data!$E$21,0,LOOKUP(B7,Data!$E$36:$E$39,Data!$C$36:$C$39))</f>
        <v>80910</v>
      </c>
      <c r="G7" s="67">
        <f>IF(B7&gt;Data!$E$21,0,LOOKUP(F7,Data!$D$129:$D$207,Data!$B$129:$B$207))</f>
        <v>78820</v>
      </c>
      <c r="H7" s="64">
        <f>IF(F7&gt;0,LOOKUP(B7,Data!$B$72:$B$81,Data!$C$72:$C$81),0)</f>
        <v>20.02</v>
      </c>
      <c r="I7" s="64">
        <f>IF(B7&gt;Data!$E$21,0,IF(B7&gt;=Data!$D$98,Data!$C$98,Data!$C$97))</f>
        <v>12</v>
      </c>
      <c r="J7" s="64">
        <f t="shared" si="2"/>
        <v>0</v>
      </c>
      <c r="K7" s="64">
        <f t="shared" si="3"/>
        <v>0</v>
      </c>
      <c r="L7" s="67">
        <f>IF(F7&gt;0,LOOKUP(B7,Data!$R$107:$R$108,Data!$S$107:$S$108),0)</f>
        <v>0</v>
      </c>
      <c r="M7" s="67">
        <f>IF(G7&gt;0,LOOKUP(B7,Data!$R$107:$R$108,Data!$T$107:$T$108),0)</f>
        <v>0</v>
      </c>
      <c r="N7" s="68">
        <f t="shared" si="8"/>
        <v>0</v>
      </c>
      <c r="O7" s="68">
        <f t="shared" si="9"/>
        <v>50</v>
      </c>
      <c r="P7" s="68">
        <f>IF(F7&gt;0,LOOKUP(B7,Data!$R$107:$R$108,Data!$Q$107:$Q$108),0)</f>
        <v>0</v>
      </c>
      <c r="Q7" s="69">
        <f>IF(B7&gt;Data!$E$21,0,IF(Data!$B$17="Yes",IF(Data!$E$17="CA",900,500),0))</f>
        <v>0</v>
      </c>
      <c r="R7" s="75"/>
      <c r="S7" s="75"/>
      <c r="T7" s="68"/>
      <c r="U7" s="56"/>
      <c r="V7" s="56"/>
      <c r="W7" s="56"/>
      <c r="X7" s="56"/>
      <c r="Y7" s="56"/>
      <c r="Z7" s="56"/>
      <c r="AA7" s="56"/>
      <c r="AB7" s="75"/>
      <c r="AC7" s="341"/>
      <c r="AD7" s="352"/>
      <c r="AE7" s="352"/>
      <c r="AF7" s="352"/>
      <c r="AG7" s="352"/>
      <c r="AH7" s="352"/>
      <c r="AI7" s="352"/>
      <c r="AJ7" s="353"/>
      <c r="AK7" s="75"/>
      <c r="AL7" s="75"/>
      <c r="AM7" s="75"/>
      <c r="AN7" s="75"/>
      <c r="AO7" s="75"/>
      <c r="AP7" s="68"/>
      <c r="AQ7" s="68"/>
      <c r="AR7" s="68"/>
      <c r="AS7" s="68"/>
      <c r="AY7" s="73">
        <v>5</v>
      </c>
      <c r="AZ7" s="62"/>
      <c r="BA7" s="4"/>
      <c r="BB7" s="4"/>
      <c r="BC7" s="4"/>
      <c r="BD7" s="4"/>
      <c r="BE7" s="4"/>
      <c r="BF7" s="4"/>
      <c r="BG7" s="4"/>
      <c r="BH7" s="74"/>
      <c r="BI7" s="74"/>
      <c r="BJ7" s="74"/>
      <c r="BK7" s="4">
        <f t="shared" si="4"/>
        <v>1</v>
      </c>
      <c r="BL7" s="4">
        <f t="shared" si="5"/>
        <v>7</v>
      </c>
      <c r="BM7" s="4">
        <f t="shared" si="6"/>
        <v>2021</v>
      </c>
      <c r="BN7" s="4">
        <f t="shared" si="0"/>
        <v>31</v>
      </c>
      <c r="BO7" s="4">
        <f t="shared" si="7"/>
        <v>31</v>
      </c>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row>
    <row r="8" spans="1:111" s="73" customFormat="1" ht="19.5" customHeight="1">
      <c r="A8" s="64" t="s">
        <v>120</v>
      </c>
      <c r="B8" s="65">
        <f>Data!I133</f>
        <v>44409</v>
      </c>
      <c r="C8" s="66" t="s">
        <v>121</v>
      </c>
      <c r="D8" s="65">
        <f t="shared" si="1"/>
        <v>44439</v>
      </c>
      <c r="E8" s="64">
        <f aca="true" t="shared" si="10" ref="E8:E15">(D8-B8)+1</f>
        <v>31</v>
      </c>
      <c r="F8" s="67">
        <f>IF(B8&gt;Data!$E$21,0,LOOKUP(B8,Data!$E$36:$E$39,Data!$C$36:$C$39))</f>
        <v>80910</v>
      </c>
      <c r="G8" s="67">
        <f>IF(B8&gt;Data!$E$21,0,LOOKUP(F8,Data!$D$129:$D$207,Data!$B$129:$B$207))</f>
        <v>78820</v>
      </c>
      <c r="H8" s="64">
        <f>IF(F8&gt;0,LOOKUP(B8,Data!$B$72:$B$81,Data!$C$72:$C$81),0)</f>
        <v>20.02</v>
      </c>
      <c r="I8" s="64">
        <f>IF(B8&gt;Data!$E$21,0,IF(B8&gt;=Data!$D$98,Data!$C$98,Data!$C$97))</f>
        <v>12</v>
      </c>
      <c r="J8" s="64">
        <f t="shared" si="2"/>
        <v>0</v>
      </c>
      <c r="K8" s="64">
        <f t="shared" si="3"/>
        <v>0</v>
      </c>
      <c r="L8" s="67">
        <f>IF(F8&gt;0,LOOKUP(B8,Data!$R$107:$R$108,Data!$S$107:$S$108),0)</f>
        <v>0</v>
      </c>
      <c r="M8" s="67">
        <f>IF(G8&gt;0,LOOKUP(B8,Data!$R$107:$R$108,Data!$T$107:$T$108),0)</f>
        <v>0</v>
      </c>
      <c r="N8" s="68">
        <f t="shared" si="8"/>
        <v>0</v>
      </c>
      <c r="O8" s="68">
        <f t="shared" si="9"/>
        <v>50</v>
      </c>
      <c r="P8" s="68">
        <f>IF(F8&gt;0,LOOKUP(B8,Data!$R$107:$R$108,Data!$Q$107:$Q$108),0)</f>
        <v>0</v>
      </c>
      <c r="Q8" s="69">
        <f>IF(B8&gt;Data!$E$21,0,IF(Data!$B$17="Yes",IF(Data!$E$17="CA",900,500),0))</f>
        <v>0</v>
      </c>
      <c r="R8" s="75"/>
      <c r="S8" s="75"/>
      <c r="T8" s="68"/>
      <c r="U8" s="56"/>
      <c r="V8" s="56"/>
      <c r="W8" s="56"/>
      <c r="X8" s="56"/>
      <c r="Y8" s="56"/>
      <c r="Z8" s="56"/>
      <c r="AA8" s="56"/>
      <c r="AB8" s="75"/>
      <c r="AC8" s="341"/>
      <c r="AD8" s="352"/>
      <c r="AE8" s="352"/>
      <c r="AF8" s="352"/>
      <c r="AG8" s="352"/>
      <c r="AH8" s="352"/>
      <c r="AI8" s="352"/>
      <c r="AJ8" s="353"/>
      <c r="AK8" s="75"/>
      <c r="AL8" s="75"/>
      <c r="AM8" s="75"/>
      <c r="AN8" s="75"/>
      <c r="AO8" s="75"/>
      <c r="AP8" s="68"/>
      <c r="AQ8" s="68"/>
      <c r="AR8" s="68"/>
      <c r="AS8" s="68"/>
      <c r="AY8" s="73">
        <v>6</v>
      </c>
      <c r="AZ8" s="62"/>
      <c r="BA8" s="4"/>
      <c r="BB8" s="4"/>
      <c r="BC8" s="4"/>
      <c r="BD8" s="4"/>
      <c r="BE8" s="4"/>
      <c r="BF8" s="4"/>
      <c r="BG8" s="4"/>
      <c r="BH8" s="74"/>
      <c r="BI8" s="74"/>
      <c r="BJ8" s="74"/>
      <c r="BK8" s="4">
        <f t="shared" si="4"/>
        <v>1</v>
      </c>
      <c r="BL8" s="4">
        <f t="shared" si="5"/>
        <v>8</v>
      </c>
      <c r="BM8" s="4">
        <f t="shared" si="6"/>
        <v>2021</v>
      </c>
      <c r="BN8" s="4">
        <f t="shared" si="0"/>
        <v>31</v>
      </c>
      <c r="BO8" s="4">
        <f t="shared" si="7"/>
        <v>31</v>
      </c>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row>
    <row r="9" spans="1:111" s="73" customFormat="1" ht="19.5" customHeight="1">
      <c r="A9" s="64" t="s">
        <v>120</v>
      </c>
      <c r="B9" s="65">
        <f>Data!I134</f>
        <v>44440</v>
      </c>
      <c r="C9" s="66" t="s">
        <v>121</v>
      </c>
      <c r="D9" s="65">
        <f t="shared" si="1"/>
        <v>44469</v>
      </c>
      <c r="E9" s="64">
        <f t="shared" si="10"/>
        <v>30</v>
      </c>
      <c r="F9" s="67">
        <f>IF(B9&gt;Data!$E$21,0,LOOKUP(B9,Data!$E$36:$E$39,Data!$C$36:$C$39))</f>
        <v>80910</v>
      </c>
      <c r="G9" s="67">
        <f>IF(B9&gt;Data!$E$21,0,LOOKUP(F9,Data!$D$129:$D$207,Data!$B$129:$B$207))</f>
        <v>78820</v>
      </c>
      <c r="H9" s="64">
        <f>IF(F9&gt;0,LOOKUP(B9,Data!$B$72:$B$81,Data!$C$72:$C$81),0)</f>
        <v>20.02</v>
      </c>
      <c r="I9" s="64">
        <f>IF(B9&gt;Data!$E$21,0,IF(B9&gt;=Data!$D$98,Data!$C$98,Data!$C$97))</f>
        <v>12</v>
      </c>
      <c r="J9" s="64">
        <f t="shared" si="2"/>
        <v>0</v>
      </c>
      <c r="K9" s="64">
        <f t="shared" si="3"/>
        <v>0</v>
      </c>
      <c r="L9" s="67">
        <f>IF(F9&gt;0,LOOKUP(B9,Data!$R$107:$R$108,Data!$S$107:$S$108),0)</f>
        <v>0</v>
      </c>
      <c r="M9" s="67">
        <f>IF(G9&gt;0,LOOKUP(B9,Data!$R$107:$R$108,Data!$T$107:$T$108),0)</f>
        <v>0</v>
      </c>
      <c r="N9" s="68">
        <f t="shared" si="8"/>
        <v>0</v>
      </c>
      <c r="O9" s="68">
        <f t="shared" si="9"/>
        <v>50</v>
      </c>
      <c r="P9" s="68">
        <f>IF(F9&gt;0,LOOKUP(B9,Data!$R$107:$R$108,Data!$Q$107:$Q$108),0)</f>
        <v>0</v>
      </c>
      <c r="Q9" s="69">
        <f>IF(B9&gt;Data!$E$21,0,IF(Data!$B$17="Yes",IF(Data!$E$17="CA",900,500),0))</f>
        <v>0</v>
      </c>
      <c r="R9" s="75"/>
      <c r="S9" s="75"/>
      <c r="T9" s="68"/>
      <c r="U9" s="56"/>
      <c r="V9" s="56"/>
      <c r="W9" s="56"/>
      <c r="X9" s="56"/>
      <c r="Y9" s="56"/>
      <c r="Z9" s="56"/>
      <c r="AA9" s="56"/>
      <c r="AB9" s="75"/>
      <c r="AC9" s="341"/>
      <c r="AD9" s="352"/>
      <c r="AE9" s="352"/>
      <c r="AF9" s="352"/>
      <c r="AG9" s="352"/>
      <c r="AH9" s="352"/>
      <c r="AI9" s="352"/>
      <c r="AJ9" s="353"/>
      <c r="AK9" s="75"/>
      <c r="AL9" s="75"/>
      <c r="AM9" s="75"/>
      <c r="AN9" s="75"/>
      <c r="AO9" s="75"/>
      <c r="AP9" s="68"/>
      <c r="AQ9" s="68"/>
      <c r="AR9" s="68"/>
      <c r="AS9" s="68"/>
      <c r="AY9" s="73">
        <v>7</v>
      </c>
      <c r="AZ9" s="62"/>
      <c r="BA9" s="4"/>
      <c r="BB9" s="4"/>
      <c r="BC9" s="4"/>
      <c r="BD9" s="4"/>
      <c r="BE9" s="4"/>
      <c r="BF9" s="4"/>
      <c r="BG9" s="4"/>
      <c r="BH9" s="74"/>
      <c r="BI9" s="74"/>
      <c r="BJ9" s="74"/>
      <c r="BK9" s="4">
        <f t="shared" si="4"/>
        <v>1</v>
      </c>
      <c r="BL9" s="4">
        <f t="shared" si="5"/>
        <v>9</v>
      </c>
      <c r="BM9" s="4">
        <f t="shared" si="6"/>
        <v>2021</v>
      </c>
      <c r="BN9" s="4">
        <f t="shared" si="0"/>
        <v>30</v>
      </c>
      <c r="BO9" s="4">
        <f t="shared" si="7"/>
        <v>30</v>
      </c>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row>
    <row r="10" spans="1:111" s="73" customFormat="1" ht="19.5" customHeight="1">
      <c r="A10" s="64" t="s">
        <v>120</v>
      </c>
      <c r="B10" s="65">
        <f>Data!I135</f>
        <v>44470</v>
      </c>
      <c r="C10" s="66" t="s">
        <v>121</v>
      </c>
      <c r="D10" s="65">
        <f t="shared" si="1"/>
        <v>44500</v>
      </c>
      <c r="E10" s="64">
        <f t="shared" si="10"/>
        <v>31</v>
      </c>
      <c r="F10" s="67">
        <f>IF(B10&gt;Data!$E$21,0,LOOKUP(B10,Data!$E$36:$E$39,Data!$C$36:$C$39))</f>
        <v>83000</v>
      </c>
      <c r="G10" s="67">
        <f>IF(B10&gt;Data!$E$21,0,LOOKUP(F10,Data!$D$129:$D$207,Data!$B$129:$B$207))</f>
        <v>80910</v>
      </c>
      <c r="H10" s="64">
        <f>IF(F10&gt;0,LOOKUP(B10,Data!$B$72:$B$81,Data!$C$72:$C$81),0)</f>
        <v>20.02</v>
      </c>
      <c r="I10" s="64">
        <f>IF(B10&gt;Data!$E$21,0,IF(B10&gt;=Data!$D$98,Data!$C$98,Data!$C$97))</f>
        <v>12</v>
      </c>
      <c r="J10" s="64">
        <f t="shared" si="2"/>
        <v>0</v>
      </c>
      <c r="K10" s="64">
        <f t="shared" si="3"/>
        <v>0</v>
      </c>
      <c r="L10" s="67">
        <f>IF(F10&gt;0,LOOKUP(B10,Data!$R$107:$R$108,Data!$S$107:$S$108),0)</f>
        <v>0</v>
      </c>
      <c r="M10" s="67">
        <f>IF(G10&gt;0,LOOKUP(B10,Data!$R$107:$R$108,Data!$T$107:$T$108),0)</f>
        <v>0</v>
      </c>
      <c r="N10" s="68">
        <f t="shared" si="8"/>
        <v>0</v>
      </c>
      <c r="O10" s="68">
        <f t="shared" si="9"/>
        <v>50</v>
      </c>
      <c r="P10" s="68">
        <f>IF(F10&gt;0,LOOKUP(B10,Data!$R$107:$R$108,Data!$Q$107:$Q$108),0)</f>
        <v>0</v>
      </c>
      <c r="Q10" s="69">
        <f>IF(B10&gt;Data!$E$21,0,IF(Data!$B$17="Yes",IF(Data!$E$17="CA",900,500),0))</f>
        <v>0</v>
      </c>
      <c r="R10" s="75"/>
      <c r="S10" s="75"/>
      <c r="T10" s="68"/>
      <c r="U10" s="56"/>
      <c r="V10" s="56"/>
      <c r="W10" s="56"/>
      <c r="X10" s="56"/>
      <c r="Y10" s="56"/>
      <c r="Z10" s="56"/>
      <c r="AA10" s="56"/>
      <c r="AB10" s="75"/>
      <c r="AC10" s="341"/>
      <c r="AD10" s="352"/>
      <c r="AE10" s="352"/>
      <c r="AF10" s="352"/>
      <c r="AG10" s="352"/>
      <c r="AH10" s="352"/>
      <c r="AI10" s="352"/>
      <c r="AJ10" s="353"/>
      <c r="AK10" s="75"/>
      <c r="AL10" s="75"/>
      <c r="AM10" s="75"/>
      <c r="AN10" s="75"/>
      <c r="AO10" s="75"/>
      <c r="AP10" s="68"/>
      <c r="AQ10" s="68"/>
      <c r="AR10" s="68"/>
      <c r="AS10" s="68"/>
      <c r="AY10" s="73">
        <v>8</v>
      </c>
      <c r="AZ10" s="62"/>
      <c r="BA10" s="4"/>
      <c r="BB10" s="4"/>
      <c r="BC10" s="4"/>
      <c r="BD10" s="4"/>
      <c r="BE10" s="4"/>
      <c r="BF10" s="4"/>
      <c r="BG10" s="4"/>
      <c r="BH10" s="74"/>
      <c r="BI10" s="74"/>
      <c r="BJ10" s="74"/>
      <c r="BK10" s="4">
        <f t="shared" si="4"/>
        <v>1</v>
      </c>
      <c r="BL10" s="4">
        <f t="shared" si="5"/>
        <v>10</v>
      </c>
      <c r="BM10" s="4">
        <f t="shared" si="6"/>
        <v>2021</v>
      </c>
      <c r="BN10" s="4">
        <f t="shared" si="0"/>
        <v>31</v>
      </c>
      <c r="BO10" s="4">
        <f t="shared" si="7"/>
        <v>31</v>
      </c>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row>
    <row r="11" spans="1:111" s="73" customFormat="1" ht="19.5" customHeight="1">
      <c r="A11" s="64" t="s">
        <v>120</v>
      </c>
      <c r="B11" s="65">
        <f>Data!I136</f>
        <v>44501</v>
      </c>
      <c r="C11" s="66" t="s">
        <v>121</v>
      </c>
      <c r="D11" s="65">
        <f t="shared" si="1"/>
        <v>44530</v>
      </c>
      <c r="E11" s="64">
        <f t="shared" si="10"/>
        <v>30</v>
      </c>
      <c r="F11" s="67">
        <f>IF(B11&gt;Data!$E$21,0,LOOKUP(B11,Data!$E$36:$E$39,Data!$C$36:$C$39))</f>
        <v>83000</v>
      </c>
      <c r="G11" s="67">
        <f>IF(B11&gt;Data!$E$21,0,LOOKUP(F11,Data!$D$129:$D$207,Data!$B$129:$B$207))</f>
        <v>80910</v>
      </c>
      <c r="H11" s="64">
        <f>IF(F11&gt;0,LOOKUP(B11,Data!$B$72:$B$81,Data!$C$72:$C$81),0)</f>
        <v>20.02</v>
      </c>
      <c r="I11" s="64">
        <f>IF(B11&gt;Data!$E$21,0,IF(B11&gt;=Data!$D$98,Data!$C$98,Data!$C$97))</f>
        <v>12</v>
      </c>
      <c r="J11" s="64">
        <f t="shared" si="2"/>
        <v>0</v>
      </c>
      <c r="K11" s="64">
        <f t="shared" si="3"/>
        <v>0</v>
      </c>
      <c r="L11" s="67">
        <f>IF(F11&gt;0,LOOKUP(B11,Data!$R$107:$R$108,Data!$S$107:$S$108),0)</f>
        <v>0</v>
      </c>
      <c r="M11" s="67">
        <f>IF(G11&gt;0,LOOKUP(B11,Data!$R$107:$R$108,Data!$T$107:$T$108),0)</f>
        <v>0</v>
      </c>
      <c r="N11" s="68">
        <f t="shared" si="8"/>
        <v>0</v>
      </c>
      <c r="O11" s="68">
        <f t="shared" si="9"/>
        <v>50</v>
      </c>
      <c r="P11" s="68">
        <f>IF(F11&gt;0,LOOKUP(B11,Data!$R$107:$R$108,Data!$Q$107:$Q$108),0)</f>
        <v>0</v>
      </c>
      <c r="Q11" s="69">
        <f>IF(B11&gt;Data!$E$21,0,IF(Data!$B$17="Yes",IF(Data!$E$17="CA",900,500),0))</f>
        <v>0</v>
      </c>
      <c r="R11" s="75"/>
      <c r="S11" s="75"/>
      <c r="T11" s="68"/>
      <c r="U11" s="56"/>
      <c r="V11" s="56"/>
      <c r="W11" s="56"/>
      <c r="X11" s="56"/>
      <c r="Y11" s="56"/>
      <c r="Z11" s="56"/>
      <c r="AA11" s="56"/>
      <c r="AB11" s="75"/>
      <c r="AC11" s="341"/>
      <c r="AD11" s="352"/>
      <c r="AE11" s="352"/>
      <c r="AF11" s="352"/>
      <c r="AG11" s="352"/>
      <c r="AH11" s="352"/>
      <c r="AI11" s="352"/>
      <c r="AJ11" s="353"/>
      <c r="AK11" s="75"/>
      <c r="AL11" s="75"/>
      <c r="AM11" s="75"/>
      <c r="AN11" s="75"/>
      <c r="AO11" s="75"/>
      <c r="AP11" s="68"/>
      <c r="AQ11" s="68"/>
      <c r="AR11" s="68"/>
      <c r="AS11" s="68"/>
      <c r="AY11" s="73">
        <v>9</v>
      </c>
      <c r="AZ11" s="62"/>
      <c r="BA11" s="4"/>
      <c r="BB11" s="4"/>
      <c r="BC11" s="4"/>
      <c r="BD11" s="4"/>
      <c r="BE11" s="4"/>
      <c r="BF11" s="4"/>
      <c r="BG11" s="4"/>
      <c r="BH11" s="74"/>
      <c r="BI11" s="74"/>
      <c r="BJ11" s="74"/>
      <c r="BK11" s="4">
        <f t="shared" si="4"/>
        <v>1</v>
      </c>
      <c r="BL11" s="4">
        <f t="shared" si="5"/>
        <v>11</v>
      </c>
      <c r="BM11" s="4">
        <f t="shared" si="6"/>
        <v>2021</v>
      </c>
      <c r="BN11" s="4">
        <f t="shared" si="0"/>
        <v>30</v>
      </c>
      <c r="BO11" s="4">
        <f t="shared" si="7"/>
        <v>30</v>
      </c>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row>
    <row r="12" spans="1:111" s="73" customFormat="1" ht="19.5" customHeight="1">
      <c r="A12" s="64" t="s">
        <v>120</v>
      </c>
      <c r="B12" s="65">
        <f>Data!I137</f>
        <v>44531</v>
      </c>
      <c r="C12" s="66" t="s">
        <v>121</v>
      </c>
      <c r="D12" s="65">
        <f t="shared" si="1"/>
        <v>44561</v>
      </c>
      <c r="E12" s="64">
        <f t="shared" si="10"/>
        <v>31</v>
      </c>
      <c r="F12" s="67">
        <f>IF(B12&gt;Data!$E$21,0,LOOKUP(B12,Data!$E$36:$E$39,Data!$C$36:$C$39))</f>
        <v>83000</v>
      </c>
      <c r="G12" s="67">
        <f>IF(B12&gt;Data!$E$21,0,LOOKUP(F12,Data!$D$129:$D$207,Data!$B$129:$B$207))</f>
        <v>80910</v>
      </c>
      <c r="H12" s="64">
        <f>IF(F12&gt;0,LOOKUP(B12,Data!$B$72:$B$81,Data!$C$72:$C$81),0)</f>
        <v>20.02</v>
      </c>
      <c r="I12" s="64">
        <f>IF(B12&gt;Data!$E$21,0,IF(B12&gt;=Data!$D$98,Data!$C$98,Data!$C$97))</f>
        <v>12</v>
      </c>
      <c r="J12" s="64">
        <f t="shared" si="2"/>
        <v>0</v>
      </c>
      <c r="K12" s="64">
        <f t="shared" si="3"/>
        <v>0</v>
      </c>
      <c r="L12" s="67">
        <f>IF(F12&gt;0,LOOKUP(B12,Data!$R$107:$R$108,Data!$S$107:$S$108),0)</f>
        <v>0</v>
      </c>
      <c r="M12" s="67">
        <f>IF(G12&gt;0,LOOKUP(B12,Data!$R$107:$R$108,Data!$T$107:$T$108),0)</f>
        <v>0</v>
      </c>
      <c r="N12" s="68">
        <f t="shared" si="8"/>
        <v>0</v>
      </c>
      <c r="O12" s="68">
        <f t="shared" si="9"/>
        <v>50</v>
      </c>
      <c r="P12" s="68">
        <f>IF(F12&gt;0,LOOKUP(B12,Data!$R$107:$R$108,Data!$Q$107:$Q$108),0)</f>
        <v>0</v>
      </c>
      <c r="Q12" s="69">
        <f>IF(B12&gt;Data!$E$21,0,IF(Data!$B$17="Yes",IF(Data!$E$17="CA",900,500),0))</f>
        <v>0</v>
      </c>
      <c r="R12" s="75"/>
      <c r="S12" s="75"/>
      <c r="T12" s="68"/>
      <c r="U12" s="56"/>
      <c r="V12" s="56"/>
      <c r="W12" s="56"/>
      <c r="X12" s="56"/>
      <c r="Y12" s="56"/>
      <c r="Z12" s="56"/>
      <c r="AA12" s="56"/>
      <c r="AB12" s="75"/>
      <c r="AC12" s="341"/>
      <c r="AD12" s="352"/>
      <c r="AE12" s="352"/>
      <c r="AF12" s="352"/>
      <c r="AG12" s="352"/>
      <c r="AH12" s="352"/>
      <c r="AI12" s="352"/>
      <c r="AJ12" s="353"/>
      <c r="AK12" s="75"/>
      <c r="AL12" s="75"/>
      <c r="AM12" s="75"/>
      <c r="AN12" s="75"/>
      <c r="AO12" s="75"/>
      <c r="AP12" s="68"/>
      <c r="AQ12" s="68"/>
      <c r="AR12" s="68"/>
      <c r="AS12" s="68"/>
      <c r="AY12" s="73">
        <v>10</v>
      </c>
      <c r="AZ12" s="62"/>
      <c r="BA12" s="4"/>
      <c r="BB12" s="4"/>
      <c r="BC12" s="4"/>
      <c r="BD12" s="4"/>
      <c r="BE12" s="4"/>
      <c r="BF12" s="4"/>
      <c r="BG12" s="4"/>
      <c r="BH12" s="74"/>
      <c r="BI12" s="74"/>
      <c r="BJ12" s="74"/>
      <c r="BK12" s="4">
        <f t="shared" si="4"/>
        <v>1</v>
      </c>
      <c r="BL12" s="4">
        <f t="shared" si="5"/>
        <v>12</v>
      </c>
      <c r="BM12" s="4">
        <f t="shared" si="6"/>
        <v>2021</v>
      </c>
      <c r="BN12" s="4">
        <f t="shared" si="0"/>
        <v>31</v>
      </c>
      <c r="BO12" s="4">
        <f t="shared" si="7"/>
        <v>31</v>
      </c>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row>
    <row r="13" spans="1:111" s="73" customFormat="1" ht="19.5" customHeight="1">
      <c r="A13" s="64" t="s">
        <v>120</v>
      </c>
      <c r="B13" s="65">
        <f>Data!I138</f>
        <v>44562</v>
      </c>
      <c r="C13" s="66" t="s">
        <v>121</v>
      </c>
      <c r="D13" s="65">
        <f t="shared" si="1"/>
        <v>44592</v>
      </c>
      <c r="E13" s="64">
        <f t="shared" si="10"/>
        <v>31</v>
      </c>
      <c r="F13" s="67">
        <f>IF(B13&gt;Data!$E$21,0,LOOKUP(B13,Data!$E$36:$E$39,Data!$C$36:$C$39))</f>
        <v>83000</v>
      </c>
      <c r="G13" s="67">
        <f>IF(B13&gt;Data!$E$21,0,LOOKUP(F13,Data!$D$129:$D$207,Data!$B$129:$B$207))</f>
        <v>80910</v>
      </c>
      <c r="H13" s="64">
        <f>IF(F13&gt;0,LOOKUP(B13,Data!$B$72:$B$81,Data!$C$72:$C$81),0)</f>
        <v>20.02</v>
      </c>
      <c r="I13" s="64">
        <f>IF(B13&gt;Data!$E$21,0,IF(B13&gt;=Data!$D$98,Data!$C$98,Data!$C$97))</f>
        <v>12</v>
      </c>
      <c r="J13" s="64">
        <f t="shared" si="2"/>
        <v>0</v>
      </c>
      <c r="K13" s="64">
        <f t="shared" si="3"/>
        <v>0</v>
      </c>
      <c r="L13" s="67">
        <f>IF(F13&gt;0,LOOKUP(B13,Data!$R$107:$R$108,Data!$S$107:$S$108),0)</f>
        <v>0</v>
      </c>
      <c r="M13" s="67">
        <f>IF(G13&gt;0,LOOKUP(B13,Data!$R$107:$R$108,Data!$T$107:$T$108),0)</f>
        <v>0</v>
      </c>
      <c r="N13" s="68">
        <f t="shared" si="8"/>
        <v>0</v>
      </c>
      <c r="O13" s="68">
        <f t="shared" si="9"/>
        <v>50</v>
      </c>
      <c r="P13" s="68">
        <f>IF(F13&gt;0,LOOKUP(B13,Data!$R$107:$R$108,Data!$Q$107:$Q$108),0)</f>
        <v>0</v>
      </c>
      <c r="Q13" s="69">
        <f>IF(B13&gt;Data!$E$21,0,IF(Data!$B$17="Yes",IF(Data!$E$17="CA",900,500),0))</f>
        <v>0</v>
      </c>
      <c r="R13" s="75"/>
      <c r="S13" s="75"/>
      <c r="T13" s="68"/>
      <c r="U13" s="56"/>
      <c r="V13" s="56"/>
      <c r="W13" s="56"/>
      <c r="X13" s="56"/>
      <c r="Y13" s="56"/>
      <c r="Z13" s="56"/>
      <c r="AA13" s="56"/>
      <c r="AB13" s="75"/>
      <c r="AC13" s="341"/>
      <c r="AD13" s="352"/>
      <c r="AE13" s="352"/>
      <c r="AF13" s="352"/>
      <c r="AG13" s="352"/>
      <c r="AH13" s="352"/>
      <c r="AI13" s="352"/>
      <c r="AJ13" s="353"/>
      <c r="AK13" s="75"/>
      <c r="AL13" s="75"/>
      <c r="AM13" s="75"/>
      <c r="AN13" s="75"/>
      <c r="AO13" s="75"/>
      <c r="AP13" s="68"/>
      <c r="AQ13" s="68"/>
      <c r="AR13" s="68"/>
      <c r="AS13" s="68"/>
      <c r="AY13" s="73">
        <v>11</v>
      </c>
      <c r="AZ13" s="62"/>
      <c r="BA13" s="4"/>
      <c r="BB13" s="4"/>
      <c r="BC13" s="4"/>
      <c r="BD13" s="4"/>
      <c r="BE13" s="4"/>
      <c r="BF13" s="4"/>
      <c r="BG13" s="4"/>
      <c r="BH13" s="74"/>
      <c r="BI13" s="74"/>
      <c r="BJ13" s="74"/>
      <c r="BK13" s="4">
        <f t="shared" si="4"/>
        <v>1</v>
      </c>
      <c r="BL13" s="4">
        <f t="shared" si="5"/>
        <v>1</v>
      </c>
      <c r="BM13" s="4">
        <f t="shared" si="6"/>
        <v>2022</v>
      </c>
      <c r="BN13" s="4">
        <f t="shared" si="0"/>
        <v>31</v>
      </c>
      <c r="BO13" s="4">
        <f t="shared" si="7"/>
        <v>31</v>
      </c>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row>
    <row r="14" spans="1:111" s="73" customFormat="1" ht="19.5" customHeight="1">
      <c r="A14" s="64" t="s">
        <v>120</v>
      </c>
      <c r="B14" s="65">
        <f>Data!I139</f>
        <v>44593</v>
      </c>
      <c r="C14" s="66" t="s">
        <v>121</v>
      </c>
      <c r="D14" s="65">
        <f t="shared" si="1"/>
        <v>44620</v>
      </c>
      <c r="E14" s="64">
        <f t="shared" si="10"/>
        <v>28</v>
      </c>
      <c r="F14" s="67">
        <f>IF(B14&gt;Data!$E$21,0,LOOKUP(B14,Data!$E$36:$E$39,Data!$C$36:$C$39))</f>
        <v>83000</v>
      </c>
      <c r="G14" s="67">
        <f>IF(B14&gt;Data!$E$21,0,LOOKUP(F14,Data!$D$129:$D$207,Data!$B$129:$B$207))</f>
        <v>80910</v>
      </c>
      <c r="H14" s="64">
        <f>IF(F14&gt;0,LOOKUP(B14,Data!$B$72:$B$81,Data!$C$72:$C$81),0)</f>
        <v>20.02</v>
      </c>
      <c r="I14" s="64">
        <f>IF(B14&gt;Data!$E$21,0,IF(B14&gt;=Data!$D$98,Data!$C$98,Data!$C$97))</f>
        <v>12</v>
      </c>
      <c r="J14" s="64">
        <f t="shared" si="2"/>
        <v>0</v>
      </c>
      <c r="K14" s="64">
        <f t="shared" si="3"/>
        <v>0</v>
      </c>
      <c r="L14" s="67">
        <f>IF(F14&gt;0,LOOKUP(B14,Data!$R$107:$R$108,Data!$S$107:$S$108),0)</f>
        <v>0</v>
      </c>
      <c r="M14" s="67">
        <f>IF(G14&gt;0,LOOKUP(B14,Data!$R$107:$R$108,Data!$T$107:$T$108),0)</f>
        <v>0</v>
      </c>
      <c r="N14" s="68">
        <f t="shared" si="8"/>
        <v>0</v>
      </c>
      <c r="O14" s="68">
        <f t="shared" si="9"/>
        <v>50</v>
      </c>
      <c r="P14" s="68">
        <f>IF(F14&gt;0,LOOKUP(B14,Data!$R$107:$R$108,Data!$Q$107:$Q$108),0)</f>
        <v>0</v>
      </c>
      <c r="Q14" s="69">
        <f>IF(B14&gt;Data!$E$21,0,IF(Data!$B$17="Yes",IF(Data!$E$17="CA",900,500),0))</f>
        <v>0</v>
      </c>
      <c r="R14" s="75"/>
      <c r="S14" s="75"/>
      <c r="T14" s="68"/>
      <c r="U14" s="56"/>
      <c r="V14" s="56"/>
      <c r="W14" s="56"/>
      <c r="X14" s="56"/>
      <c r="Y14" s="56"/>
      <c r="Z14" s="56"/>
      <c r="AA14" s="56"/>
      <c r="AB14" s="75"/>
      <c r="AC14" s="341"/>
      <c r="AD14" s="352"/>
      <c r="AE14" s="352"/>
      <c r="AF14" s="352"/>
      <c r="AG14" s="352"/>
      <c r="AH14" s="352"/>
      <c r="AI14" s="352"/>
      <c r="AJ14" s="353"/>
      <c r="AK14" s="75"/>
      <c r="AL14" s="75"/>
      <c r="AM14" s="75"/>
      <c r="AN14" s="75"/>
      <c r="AO14" s="75"/>
      <c r="AP14" s="68"/>
      <c r="AQ14" s="68"/>
      <c r="AR14" s="68"/>
      <c r="AS14" s="68"/>
      <c r="AY14" s="73">
        <v>12</v>
      </c>
      <c r="AZ14" s="62"/>
      <c r="BA14" s="4"/>
      <c r="BB14" s="4"/>
      <c r="BC14" s="4"/>
      <c r="BD14" s="4"/>
      <c r="BE14" s="4"/>
      <c r="BF14" s="4"/>
      <c r="BG14" s="4"/>
      <c r="BH14" s="74"/>
      <c r="BI14" s="74"/>
      <c r="BJ14" s="74"/>
      <c r="BK14" s="4">
        <f t="shared" si="4"/>
        <v>1</v>
      </c>
      <c r="BL14" s="4">
        <f t="shared" si="5"/>
        <v>2</v>
      </c>
      <c r="BM14" s="4">
        <f t="shared" si="6"/>
        <v>2022</v>
      </c>
      <c r="BN14" s="4">
        <f t="shared" si="0"/>
        <v>28</v>
      </c>
      <c r="BO14" s="4">
        <f t="shared" si="7"/>
        <v>28</v>
      </c>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row>
    <row r="15" spans="1:111" s="73" customFormat="1" ht="19.5" customHeight="1">
      <c r="A15" s="64" t="s">
        <v>120</v>
      </c>
      <c r="B15" s="65">
        <f>Data!I140</f>
        <v>44621</v>
      </c>
      <c r="C15" s="66" t="s">
        <v>121</v>
      </c>
      <c r="D15" s="65">
        <f t="shared" si="1"/>
        <v>44651</v>
      </c>
      <c r="E15" s="64">
        <f t="shared" si="10"/>
        <v>31</v>
      </c>
      <c r="F15" s="67">
        <f>IF(B15&gt;Data!$E$21,0,LOOKUP(B15,Data!$E$36:$E$39,Data!$C$36:$C$39))</f>
        <v>83000</v>
      </c>
      <c r="G15" s="67">
        <f>IF(B15&gt;Data!$E$21,0,LOOKUP(F15,Data!$D$129:$D$207,Data!$B$129:$B$207))</f>
        <v>80910</v>
      </c>
      <c r="H15" s="64">
        <f>IF(F15&gt;0,LOOKUP(B15,Data!$B$72:$B$81,Data!$C$72:$C$81),0)</f>
        <v>20.02</v>
      </c>
      <c r="I15" s="64">
        <f>IF(B15&gt;Data!$E$21,0,IF(B15&gt;=Data!$D$98,Data!$C$98,Data!$C$97))</f>
        <v>12</v>
      </c>
      <c r="J15" s="64">
        <f t="shared" si="2"/>
        <v>0</v>
      </c>
      <c r="K15" s="64">
        <f t="shared" si="3"/>
        <v>0</v>
      </c>
      <c r="L15" s="67">
        <f>IF(F15&gt;0,LOOKUP(B15,Data!$R$107:$R$108,Data!$S$107:$S$108),0)</f>
        <v>0</v>
      </c>
      <c r="M15" s="67">
        <f>IF(G15&gt;0,LOOKUP(B15,Data!$R$107:$R$108,Data!$T$107:$T$108),0)</f>
        <v>0</v>
      </c>
      <c r="N15" s="68">
        <f t="shared" si="8"/>
        <v>0</v>
      </c>
      <c r="O15" s="68">
        <f t="shared" si="9"/>
        <v>50</v>
      </c>
      <c r="P15" s="68">
        <f>IF(F15&gt;0,LOOKUP(B15,Data!$R$107:$R$108,Data!$Q$107:$Q$108),0)</f>
        <v>0</v>
      </c>
      <c r="Q15" s="69">
        <f>IF(B15&gt;Data!$E$21,0,IF(Data!$B$17="Yes",IF(Data!$E$17="CA",900,500),0))</f>
        <v>0</v>
      </c>
      <c r="R15" s="75"/>
      <c r="S15" s="75"/>
      <c r="T15" s="68"/>
      <c r="U15" s="56"/>
      <c r="V15" s="56"/>
      <c r="W15" s="56"/>
      <c r="X15" s="56"/>
      <c r="Y15" s="56"/>
      <c r="Z15" s="56"/>
      <c r="AA15" s="56"/>
      <c r="AB15" s="75"/>
      <c r="AC15" s="341"/>
      <c r="AD15" s="352"/>
      <c r="AE15" s="352"/>
      <c r="AF15" s="352"/>
      <c r="AG15" s="352"/>
      <c r="AH15" s="352"/>
      <c r="AI15" s="352"/>
      <c r="AJ15" s="353"/>
      <c r="AK15" s="75"/>
      <c r="AL15" s="75"/>
      <c r="AM15" s="75"/>
      <c r="AN15" s="75"/>
      <c r="AO15" s="75"/>
      <c r="AP15" s="68"/>
      <c r="AQ15" s="68"/>
      <c r="AR15" s="68"/>
      <c r="AS15" s="68"/>
      <c r="AY15" s="73">
        <v>13</v>
      </c>
      <c r="AZ15" s="62"/>
      <c r="BA15" s="4"/>
      <c r="BB15" s="4"/>
      <c r="BC15" s="4"/>
      <c r="BD15" s="4"/>
      <c r="BE15" s="4"/>
      <c r="BF15" s="4"/>
      <c r="BG15" s="4"/>
      <c r="BH15" s="74"/>
      <c r="BI15" s="74"/>
      <c r="BJ15" s="74"/>
      <c r="BK15" s="4">
        <f t="shared" si="4"/>
        <v>1</v>
      </c>
      <c r="BL15" s="4">
        <f t="shared" si="5"/>
        <v>3</v>
      </c>
      <c r="BM15" s="4">
        <f t="shared" si="6"/>
        <v>2022</v>
      </c>
      <c r="BN15" s="4">
        <f t="shared" si="0"/>
        <v>31</v>
      </c>
      <c r="BO15" s="4">
        <f t="shared" si="7"/>
        <v>31</v>
      </c>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row>
    <row r="16" spans="1:111" s="73" customFormat="1" ht="19.5" customHeight="1">
      <c r="A16" s="64" t="s">
        <v>120</v>
      </c>
      <c r="B16" s="65">
        <f>Data!I141</f>
        <v>44652</v>
      </c>
      <c r="C16" s="66" t="s">
        <v>121</v>
      </c>
      <c r="D16" s="65">
        <f t="shared" si="1"/>
        <v>44651</v>
      </c>
      <c r="E16" s="64">
        <f aca="true" t="shared" si="11" ref="E16:E27">(D16-B16)+1</f>
        <v>0</v>
      </c>
      <c r="F16" s="67">
        <f>IF(B16&gt;Data!$E$21,0,LOOKUP(B16,Data!$E$36:$E$39,Data!$C$36:$C$39))</f>
        <v>0</v>
      </c>
      <c r="G16" s="67">
        <f>IF(B16&gt;Data!$E$21,0,LOOKUP(F16,Data!$D$129:$D$207,Data!$B$129:$B$207))</f>
        <v>0</v>
      </c>
      <c r="H16" s="64">
        <f>IF(F16&gt;0,LOOKUP(B16,Data!$B$72:$B$81,Data!$C$72:$C$81),0)</f>
        <v>0</v>
      </c>
      <c r="I16" s="64">
        <f>IF(B16&gt;Data!$E$21,0,IF(B16&gt;=Data!$D$98,Data!$C$98,Data!$C$97))</f>
        <v>0</v>
      </c>
      <c r="J16" s="64">
        <f t="shared" si="2"/>
        <v>0</v>
      </c>
      <c r="K16" s="64">
        <f t="shared" si="3"/>
        <v>0</v>
      </c>
      <c r="L16" s="67">
        <f>IF(F16&gt;0,LOOKUP(B16,Data!$R$107:$R$108,Data!$S$107:$S$108),0)</f>
        <v>0</v>
      </c>
      <c r="M16" s="67">
        <f>IF(G16&gt;0,LOOKUP(B16,Data!$R$107:$R$108,Data!$T$107:$T$108),0)</f>
        <v>0</v>
      </c>
      <c r="N16" s="68">
        <f t="shared" si="8"/>
        <v>0</v>
      </c>
      <c r="O16" s="68">
        <f t="shared" si="9"/>
        <v>0</v>
      </c>
      <c r="P16" s="68">
        <f>IF(F16&gt;0,LOOKUP(B16,Data!$R$107:$R$108,Data!$Q$107:$Q$108),0)</f>
        <v>0</v>
      </c>
      <c r="Q16" s="69">
        <f>IF(B16&gt;Data!$E$21,0,IF(Data!$B$17="Yes",IF(Data!$E$17="CA",900,500),0))</f>
        <v>0</v>
      </c>
      <c r="R16" s="75"/>
      <c r="S16" s="75"/>
      <c r="T16" s="68"/>
      <c r="U16" s="56"/>
      <c r="V16" s="56"/>
      <c r="W16" s="56"/>
      <c r="X16" s="56"/>
      <c r="Y16" s="56"/>
      <c r="Z16" s="56"/>
      <c r="AA16" s="56"/>
      <c r="AB16" s="75"/>
      <c r="AC16" s="341"/>
      <c r="AD16" s="352"/>
      <c r="AE16" s="352"/>
      <c r="AF16" s="352"/>
      <c r="AG16" s="352"/>
      <c r="AH16" s="352"/>
      <c r="AI16" s="352"/>
      <c r="AJ16" s="353"/>
      <c r="AK16" s="75"/>
      <c r="AL16" s="75"/>
      <c r="AM16" s="75"/>
      <c r="AN16" s="75"/>
      <c r="AO16" s="75"/>
      <c r="AP16" s="68"/>
      <c r="AQ16" s="68"/>
      <c r="AR16" s="68"/>
      <c r="AS16" s="68"/>
      <c r="AY16" s="73">
        <v>14</v>
      </c>
      <c r="AZ16" s="62"/>
      <c r="BA16" s="4"/>
      <c r="BB16" s="4"/>
      <c r="BC16" s="4"/>
      <c r="BD16" s="4"/>
      <c r="BE16" s="4"/>
      <c r="BF16" s="4"/>
      <c r="BG16" s="4"/>
      <c r="BH16" s="74"/>
      <c r="BI16" s="74"/>
      <c r="BJ16" s="74"/>
      <c r="BK16" s="4">
        <f t="shared" si="4"/>
        <v>1</v>
      </c>
      <c r="BL16" s="4">
        <f t="shared" si="5"/>
        <v>4</v>
      </c>
      <c r="BM16" s="4">
        <f t="shared" si="6"/>
        <v>2022</v>
      </c>
      <c r="BN16" s="4">
        <f t="shared" si="0"/>
        <v>30</v>
      </c>
      <c r="BO16" s="4">
        <f t="shared" si="7"/>
        <v>30</v>
      </c>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row>
    <row r="17" spans="1:111" s="73" customFormat="1" ht="19.5" customHeight="1">
      <c r="A17" s="64" t="s">
        <v>120</v>
      </c>
      <c r="B17" s="65">
        <f>Data!I142</f>
        <v>44652</v>
      </c>
      <c r="C17" s="66" t="s">
        <v>121</v>
      </c>
      <c r="D17" s="65">
        <f t="shared" si="1"/>
        <v>44681</v>
      </c>
      <c r="E17" s="64">
        <f t="shared" si="11"/>
        <v>30</v>
      </c>
      <c r="F17" s="67">
        <f>IF(B17&gt;Data!$E$21,0,LOOKUP(B17,Data!$E$36:$E$39,Data!$C$36:$C$39))</f>
        <v>0</v>
      </c>
      <c r="G17" s="67">
        <f>IF(B17&gt;Data!$E$21,0,LOOKUP(F17,Data!$D$129:$D$207,Data!$B$129:$B$207))</f>
        <v>0</v>
      </c>
      <c r="H17" s="64">
        <f>IF(F17&gt;0,LOOKUP(B17,Data!$B$72:$B$81,Data!$C$72:$C$81),0)</f>
        <v>0</v>
      </c>
      <c r="I17" s="64">
        <f>IF(B17&gt;Data!$E$21,0,IF(B17&gt;=Data!$D$98,Data!$C$98,Data!$C$97))</f>
        <v>0</v>
      </c>
      <c r="J17" s="64">
        <f t="shared" si="2"/>
        <v>0</v>
      </c>
      <c r="K17" s="64">
        <f t="shared" si="3"/>
        <v>0</v>
      </c>
      <c r="L17" s="67">
        <f>IF(F17&gt;0,LOOKUP(B17,Data!$R$107:$R$108,Data!$S$107:$S$108),0)</f>
        <v>0</v>
      </c>
      <c r="M17" s="67">
        <f>IF(G17&gt;0,LOOKUP(B17,Data!$R$107:$R$108,Data!$T$107:$T$108),0)</f>
        <v>0</v>
      </c>
      <c r="N17" s="68">
        <f t="shared" si="8"/>
        <v>0</v>
      </c>
      <c r="O17" s="68">
        <f t="shared" si="9"/>
        <v>0</v>
      </c>
      <c r="P17" s="68">
        <f>IF(F17&gt;0,LOOKUP(B17,Data!$R$107:$R$108,Data!$Q$107:$Q$108),0)</f>
        <v>0</v>
      </c>
      <c r="Q17" s="69">
        <f>IF(B17&gt;Data!$E$21,0,IF(Data!$B$17="Yes",IF(Data!$E$17="CA",900,500),0))</f>
        <v>0</v>
      </c>
      <c r="R17" s="75"/>
      <c r="S17" s="75"/>
      <c r="T17" s="68"/>
      <c r="U17" s="56"/>
      <c r="V17" s="56"/>
      <c r="W17" s="56"/>
      <c r="X17" s="56"/>
      <c r="Y17" s="56"/>
      <c r="Z17" s="56"/>
      <c r="AA17" s="56"/>
      <c r="AB17" s="75"/>
      <c r="AC17" s="341"/>
      <c r="AD17" s="352"/>
      <c r="AE17" s="352"/>
      <c r="AF17" s="352"/>
      <c r="AG17" s="352"/>
      <c r="AH17" s="352"/>
      <c r="AI17" s="352"/>
      <c r="AJ17" s="353"/>
      <c r="AK17" s="75"/>
      <c r="AL17" s="75"/>
      <c r="AM17" s="75"/>
      <c r="AN17" s="75"/>
      <c r="AO17" s="75"/>
      <c r="AP17" s="68"/>
      <c r="AQ17" s="68"/>
      <c r="AR17" s="68"/>
      <c r="AS17" s="68"/>
      <c r="AY17" s="73">
        <v>15</v>
      </c>
      <c r="AZ17" s="62"/>
      <c r="BA17" s="4"/>
      <c r="BB17" s="4"/>
      <c r="BC17" s="4"/>
      <c r="BD17" s="4"/>
      <c r="BE17" s="4"/>
      <c r="BF17" s="4"/>
      <c r="BG17" s="4"/>
      <c r="BH17" s="74"/>
      <c r="BI17" s="74"/>
      <c r="BJ17" s="74"/>
      <c r="BK17" s="4">
        <f t="shared" si="4"/>
        <v>1</v>
      </c>
      <c r="BL17" s="4">
        <f t="shared" si="5"/>
        <v>4</v>
      </c>
      <c r="BM17" s="4">
        <f t="shared" si="6"/>
        <v>2022</v>
      </c>
      <c r="BN17" s="4">
        <f t="shared" si="0"/>
        <v>30</v>
      </c>
      <c r="BO17" s="4">
        <f t="shared" si="7"/>
        <v>30</v>
      </c>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row>
    <row r="18" spans="1:111" s="73" customFormat="1" ht="19.5" customHeight="1">
      <c r="A18" s="64" t="s">
        <v>120</v>
      </c>
      <c r="B18" s="65">
        <f>Data!I143</f>
        <v>44682</v>
      </c>
      <c r="C18" s="66" t="s">
        <v>121</v>
      </c>
      <c r="D18" s="65">
        <f t="shared" si="1"/>
        <v>44712</v>
      </c>
      <c r="E18" s="64">
        <f t="shared" si="11"/>
        <v>31</v>
      </c>
      <c r="F18" s="67">
        <f>IF(B18&gt;Data!$E$21,0,LOOKUP(B18,Data!$E$36:$E$39,Data!$C$36:$C$39))</f>
        <v>0</v>
      </c>
      <c r="G18" s="67">
        <f>IF(B18&gt;Data!$E$21,0,LOOKUP(F18,Data!$D$129:$D$207,Data!$B$129:$B$207))</f>
        <v>0</v>
      </c>
      <c r="H18" s="64">
        <f>IF(F18&gt;0,LOOKUP(B18,Data!$B$72:$B$81,Data!$C$72:$C$81),0)</f>
        <v>0</v>
      </c>
      <c r="I18" s="64">
        <f>IF(B18&gt;Data!$E$21,0,IF(B18&gt;=Data!$D$98,Data!$C$98,Data!$C$97))</f>
        <v>0</v>
      </c>
      <c r="J18" s="64">
        <f t="shared" si="2"/>
        <v>0</v>
      </c>
      <c r="K18" s="64">
        <f t="shared" si="3"/>
        <v>0</v>
      </c>
      <c r="L18" s="67">
        <f>IF(F18&gt;0,LOOKUP(B18,Data!$R$107:$R$108,Data!$S$107:$S$108),0)</f>
        <v>0</v>
      </c>
      <c r="M18" s="67">
        <f>IF(G18&gt;0,LOOKUP(B18,Data!$R$107:$R$108,Data!$T$107:$T$108),0)</f>
        <v>0</v>
      </c>
      <c r="N18" s="68">
        <f t="shared" si="8"/>
        <v>0</v>
      </c>
      <c r="O18" s="68">
        <f t="shared" si="9"/>
        <v>0</v>
      </c>
      <c r="P18" s="68">
        <f>IF(F18&gt;0,LOOKUP(B18,Data!$R$107:$R$108,Data!$Q$107:$Q$108),0)</f>
        <v>0</v>
      </c>
      <c r="Q18" s="69">
        <f>IF(B18&gt;Data!$E$21,0,IF(Data!$B$17="Yes",IF(Data!$E$17="CA",900,500),0))</f>
        <v>0</v>
      </c>
      <c r="R18" s="75"/>
      <c r="S18" s="75"/>
      <c r="T18" s="68"/>
      <c r="U18" s="56"/>
      <c r="V18" s="56"/>
      <c r="W18" s="56"/>
      <c r="X18" s="56"/>
      <c r="Y18" s="56"/>
      <c r="Z18" s="56"/>
      <c r="AA18" s="56"/>
      <c r="AB18" s="75"/>
      <c r="AC18" s="341"/>
      <c r="AD18" s="352"/>
      <c r="AE18" s="352"/>
      <c r="AF18" s="352"/>
      <c r="AG18" s="352"/>
      <c r="AH18" s="352"/>
      <c r="AI18" s="352"/>
      <c r="AJ18" s="353"/>
      <c r="AK18" s="75"/>
      <c r="AL18" s="75"/>
      <c r="AM18" s="75"/>
      <c r="AN18" s="75"/>
      <c r="AO18" s="75"/>
      <c r="AP18" s="68"/>
      <c r="AQ18" s="68"/>
      <c r="AR18" s="68"/>
      <c r="AS18" s="68"/>
      <c r="AY18" s="73">
        <v>16</v>
      </c>
      <c r="AZ18" s="62"/>
      <c r="BA18" s="4"/>
      <c r="BB18" s="4"/>
      <c r="BC18" s="4"/>
      <c r="BD18" s="4"/>
      <c r="BE18" s="4"/>
      <c r="BF18" s="4"/>
      <c r="BG18" s="4"/>
      <c r="BH18" s="74"/>
      <c r="BI18" s="74"/>
      <c r="BJ18" s="74"/>
      <c r="BK18" s="4">
        <f t="shared" si="4"/>
        <v>1</v>
      </c>
      <c r="BL18" s="4">
        <f t="shared" si="5"/>
        <v>5</v>
      </c>
      <c r="BM18" s="4">
        <f t="shared" si="6"/>
        <v>2022</v>
      </c>
      <c r="BN18" s="4">
        <f t="shared" si="0"/>
        <v>31</v>
      </c>
      <c r="BO18" s="4">
        <f t="shared" si="7"/>
        <v>31</v>
      </c>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row>
    <row r="19" spans="1:111" s="73" customFormat="1" ht="19.5" customHeight="1">
      <c r="A19" s="64" t="s">
        <v>120</v>
      </c>
      <c r="B19" s="65">
        <f>Data!I144</f>
        <v>44713</v>
      </c>
      <c r="C19" s="66" t="s">
        <v>121</v>
      </c>
      <c r="D19" s="65">
        <f t="shared" si="1"/>
        <v>44742</v>
      </c>
      <c r="E19" s="64">
        <f t="shared" si="11"/>
        <v>30</v>
      </c>
      <c r="F19" s="67">
        <f>IF(B19&gt;Data!$E$21,0,LOOKUP(B19,Data!$E$36:$E$39,Data!$C$36:$C$39))</f>
        <v>0</v>
      </c>
      <c r="G19" s="67">
        <f>IF(B19&gt;Data!$E$21,0,LOOKUP(F19,Data!$D$129:$D$207,Data!$B$129:$B$207))</f>
        <v>0</v>
      </c>
      <c r="H19" s="64">
        <f>IF(F19&gt;0,LOOKUP(B19,Data!$B$72:$B$81,Data!$C$72:$C$81),0)</f>
        <v>0</v>
      </c>
      <c r="I19" s="64">
        <f>IF(B19&gt;Data!$E$21,0,IF(B19&gt;=Data!$D$98,Data!$C$98,Data!$C$97))</f>
        <v>0</v>
      </c>
      <c r="J19" s="64">
        <f t="shared" si="2"/>
        <v>0</v>
      </c>
      <c r="K19" s="64">
        <f t="shared" si="3"/>
        <v>0</v>
      </c>
      <c r="L19" s="67">
        <f>IF(F19&gt;0,LOOKUP(B19,Data!$R$107:$R$108,Data!$S$107:$S$108),0)</f>
        <v>0</v>
      </c>
      <c r="M19" s="67">
        <f>IF(G19&gt;0,LOOKUP(B19,Data!$R$107:$R$108,Data!$T$107:$T$108),0)</f>
        <v>0</v>
      </c>
      <c r="N19" s="68">
        <f t="shared" si="8"/>
        <v>0</v>
      </c>
      <c r="O19" s="68">
        <f t="shared" si="9"/>
        <v>0</v>
      </c>
      <c r="P19" s="68">
        <f>IF(F19&gt;0,LOOKUP(B19,Data!$R$107:$R$108,Data!$Q$107:$Q$108),0)</f>
        <v>0</v>
      </c>
      <c r="Q19" s="69">
        <f>IF(B19&gt;Data!$E$21,0,IF(Data!$B$17="Yes",IF(Data!$E$17="CA",900,500),0))</f>
        <v>0</v>
      </c>
      <c r="R19" s="75"/>
      <c r="S19" s="75"/>
      <c r="T19" s="68"/>
      <c r="U19" s="56"/>
      <c r="V19" s="56"/>
      <c r="W19" s="56"/>
      <c r="X19" s="56"/>
      <c r="Y19" s="56"/>
      <c r="Z19" s="56"/>
      <c r="AA19" s="56"/>
      <c r="AB19" s="75"/>
      <c r="AC19" s="341"/>
      <c r="AD19" s="352"/>
      <c r="AE19" s="352"/>
      <c r="AF19" s="352"/>
      <c r="AG19" s="352"/>
      <c r="AH19" s="352"/>
      <c r="AI19" s="352"/>
      <c r="AJ19" s="353"/>
      <c r="AK19" s="75"/>
      <c r="AL19" s="75"/>
      <c r="AM19" s="75"/>
      <c r="AN19" s="75"/>
      <c r="AO19" s="75"/>
      <c r="AP19" s="68"/>
      <c r="AQ19" s="68"/>
      <c r="AR19" s="68"/>
      <c r="AS19" s="68"/>
      <c r="AY19" s="73">
        <v>17</v>
      </c>
      <c r="AZ19" s="62"/>
      <c r="BA19" s="4"/>
      <c r="BB19" s="4"/>
      <c r="BC19" s="4"/>
      <c r="BD19" s="4"/>
      <c r="BE19" s="4"/>
      <c r="BF19" s="4"/>
      <c r="BG19" s="4"/>
      <c r="BH19" s="74"/>
      <c r="BI19" s="74"/>
      <c r="BJ19" s="74"/>
      <c r="BK19" s="4">
        <f t="shared" si="4"/>
        <v>1</v>
      </c>
      <c r="BL19" s="4">
        <f t="shared" si="5"/>
        <v>6</v>
      </c>
      <c r="BM19" s="4">
        <f t="shared" si="6"/>
        <v>2022</v>
      </c>
      <c r="BN19" s="4">
        <f t="shared" si="0"/>
        <v>30</v>
      </c>
      <c r="BO19" s="4">
        <f t="shared" si="7"/>
        <v>30</v>
      </c>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row>
    <row r="20" spans="1:111" s="73" customFormat="1" ht="19.5" customHeight="1">
      <c r="A20" s="64" t="s">
        <v>120</v>
      </c>
      <c r="B20" s="65">
        <f>Data!I145</f>
        <v>44743</v>
      </c>
      <c r="C20" s="66" t="s">
        <v>121</v>
      </c>
      <c r="D20" s="65">
        <f t="shared" si="1"/>
        <v>44773</v>
      </c>
      <c r="E20" s="64">
        <f t="shared" si="11"/>
        <v>31</v>
      </c>
      <c r="F20" s="67">
        <f>IF(B20&gt;Data!$E$21,0,LOOKUP(B20,Data!$E$36:$E$39,Data!$C$36:$C$39))</f>
        <v>0</v>
      </c>
      <c r="G20" s="67">
        <f>IF(B20&gt;Data!$E$21,0,LOOKUP(F20,Data!$D$129:$D$207,Data!$B$129:$B$207))</f>
        <v>0</v>
      </c>
      <c r="H20" s="64">
        <f>IF(F20&gt;0,LOOKUP(B20,Data!$B$72:$B$81,Data!$C$72:$C$81),0)</f>
        <v>0</v>
      </c>
      <c r="I20" s="64">
        <f>IF(B20&gt;Data!$E$21,0,IF(B20&gt;=Data!$D$98,Data!$C$98,Data!$C$97))</f>
        <v>0</v>
      </c>
      <c r="J20" s="64">
        <f t="shared" si="2"/>
        <v>0</v>
      </c>
      <c r="K20" s="64">
        <f t="shared" si="3"/>
        <v>0</v>
      </c>
      <c r="L20" s="67">
        <f>IF(F20&gt;0,LOOKUP(B20,Data!$R$107:$R$108,Data!$S$107:$S$108),0)</f>
        <v>0</v>
      </c>
      <c r="M20" s="67">
        <f>IF(G20&gt;0,LOOKUP(B20,Data!$R$107:$R$108,Data!$T$107:$T$108),0)</f>
        <v>0</v>
      </c>
      <c r="N20" s="68">
        <f t="shared" si="8"/>
        <v>0</v>
      </c>
      <c r="O20" s="68">
        <f t="shared" si="9"/>
        <v>0</v>
      </c>
      <c r="P20" s="68">
        <f>IF(F20&gt;0,LOOKUP(B20,Data!$R$107:$R$108,Data!$Q$107:$Q$108),0)</f>
        <v>0</v>
      </c>
      <c r="Q20" s="69">
        <f>IF(B20&gt;Data!$E$21,0,IF(Data!$B$17="Yes",IF(Data!$E$17="CA",900,500),0))</f>
        <v>0</v>
      </c>
      <c r="R20" s="75"/>
      <c r="S20" s="75"/>
      <c r="T20" s="68"/>
      <c r="U20" s="56"/>
      <c r="V20" s="56"/>
      <c r="W20" s="56"/>
      <c r="X20" s="56"/>
      <c r="Y20" s="56"/>
      <c r="Z20" s="56"/>
      <c r="AA20" s="56"/>
      <c r="AB20" s="75"/>
      <c r="AC20" s="341"/>
      <c r="AD20" s="352"/>
      <c r="AE20" s="352"/>
      <c r="AF20" s="352"/>
      <c r="AG20" s="352"/>
      <c r="AH20" s="352"/>
      <c r="AI20" s="352"/>
      <c r="AJ20" s="353"/>
      <c r="AK20" s="75"/>
      <c r="AL20" s="75"/>
      <c r="AM20" s="75"/>
      <c r="AN20" s="75"/>
      <c r="AO20" s="75"/>
      <c r="AP20" s="68"/>
      <c r="AQ20" s="68"/>
      <c r="AR20" s="68"/>
      <c r="AS20" s="68"/>
      <c r="AY20" s="73">
        <v>18</v>
      </c>
      <c r="AZ20" s="62"/>
      <c r="BA20" s="4"/>
      <c r="BB20" s="4"/>
      <c r="BC20" s="4"/>
      <c r="BD20" s="4"/>
      <c r="BE20" s="4"/>
      <c r="BF20" s="4"/>
      <c r="BG20" s="4"/>
      <c r="BH20" s="74"/>
      <c r="BI20" s="74"/>
      <c r="BJ20" s="74"/>
      <c r="BK20" s="4">
        <f t="shared" si="4"/>
        <v>1</v>
      </c>
      <c r="BL20" s="4">
        <f t="shared" si="5"/>
        <v>7</v>
      </c>
      <c r="BM20" s="4">
        <f t="shared" si="6"/>
        <v>2022</v>
      </c>
      <c r="BN20" s="4">
        <f t="shared" si="0"/>
        <v>31</v>
      </c>
      <c r="BO20" s="4">
        <f t="shared" si="7"/>
        <v>31</v>
      </c>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row>
    <row r="21" spans="1:111" s="73" customFormat="1" ht="19.5" customHeight="1">
      <c r="A21" s="64" t="s">
        <v>120</v>
      </c>
      <c r="B21" s="65">
        <f>Data!I146</f>
        <v>44774</v>
      </c>
      <c r="C21" s="66" t="s">
        <v>121</v>
      </c>
      <c r="D21" s="65">
        <f t="shared" si="1"/>
        <v>44804</v>
      </c>
      <c r="E21" s="64">
        <f t="shared" si="11"/>
        <v>31</v>
      </c>
      <c r="F21" s="67">
        <f>IF(B21&gt;Data!$E$21,0,LOOKUP(B21,Data!$E$36:$E$39,Data!$C$36:$C$39))</f>
        <v>0</v>
      </c>
      <c r="G21" s="67">
        <f>IF(B21&gt;Data!$E$21,0,LOOKUP(F21,Data!$D$129:$D$207,Data!$B$129:$B$207))</f>
        <v>0</v>
      </c>
      <c r="H21" s="64">
        <f>IF(F21&gt;0,LOOKUP(B21,Data!$B$72:$B$81,Data!$C$72:$C$81),0)</f>
        <v>0</v>
      </c>
      <c r="I21" s="64">
        <f>IF(B21&gt;Data!$E$21,0,IF(B21&gt;=Data!$D$98,Data!$C$98,Data!$C$97))</f>
        <v>0</v>
      </c>
      <c r="J21" s="64">
        <f t="shared" si="2"/>
        <v>0</v>
      </c>
      <c r="K21" s="64">
        <f t="shared" si="3"/>
        <v>0</v>
      </c>
      <c r="L21" s="67">
        <f>IF(F21&gt;0,LOOKUP(B21,Data!$R$107:$R$108,Data!$S$107:$S$108),0)</f>
        <v>0</v>
      </c>
      <c r="M21" s="67">
        <f>IF(G21&gt;0,LOOKUP(B21,Data!$R$107:$R$108,Data!$T$107:$T$108),0)</f>
        <v>0</v>
      </c>
      <c r="N21" s="68">
        <f t="shared" si="8"/>
        <v>0</v>
      </c>
      <c r="O21" s="68">
        <f t="shared" si="9"/>
        <v>0</v>
      </c>
      <c r="P21" s="68">
        <f>IF(F21&gt;0,LOOKUP(B21,Data!$R$107:$R$108,Data!$Q$107:$Q$108),0)</f>
        <v>0</v>
      </c>
      <c r="Q21" s="69">
        <f>IF(B21&gt;Data!$E$21,0,IF(Data!$B$17="Yes",IF(Data!$E$17="CA",900,500),0))</f>
        <v>0</v>
      </c>
      <c r="R21" s="75"/>
      <c r="S21" s="75"/>
      <c r="T21" s="68"/>
      <c r="U21" s="56"/>
      <c r="V21" s="56"/>
      <c r="W21" s="56"/>
      <c r="X21" s="56"/>
      <c r="Y21" s="56"/>
      <c r="Z21" s="56"/>
      <c r="AA21" s="56"/>
      <c r="AB21" s="75"/>
      <c r="AC21" s="341"/>
      <c r="AD21" s="352"/>
      <c r="AE21" s="352"/>
      <c r="AF21" s="352"/>
      <c r="AG21" s="352"/>
      <c r="AH21" s="352"/>
      <c r="AI21" s="352"/>
      <c r="AJ21" s="353"/>
      <c r="AK21" s="75"/>
      <c r="AL21" s="75"/>
      <c r="AM21" s="75"/>
      <c r="AN21" s="75"/>
      <c r="AO21" s="75"/>
      <c r="AP21" s="68"/>
      <c r="AQ21" s="68"/>
      <c r="AR21" s="68"/>
      <c r="AS21" s="68"/>
      <c r="AY21" s="73">
        <v>19</v>
      </c>
      <c r="AZ21" s="62"/>
      <c r="BA21" s="4"/>
      <c r="BB21" s="4"/>
      <c r="BC21" s="4"/>
      <c r="BD21" s="4"/>
      <c r="BE21" s="4"/>
      <c r="BF21" s="4"/>
      <c r="BG21" s="4"/>
      <c r="BH21" s="74"/>
      <c r="BI21" s="74"/>
      <c r="BJ21" s="74"/>
      <c r="BK21" s="4">
        <f t="shared" si="4"/>
        <v>1</v>
      </c>
      <c r="BL21" s="4">
        <f t="shared" si="5"/>
        <v>8</v>
      </c>
      <c r="BM21" s="4">
        <f t="shared" si="6"/>
        <v>2022</v>
      </c>
      <c r="BN21" s="4">
        <f t="shared" si="0"/>
        <v>31</v>
      </c>
      <c r="BO21" s="4">
        <f t="shared" si="7"/>
        <v>31</v>
      </c>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row>
    <row r="22" spans="1:111" s="73" customFormat="1" ht="19.5" customHeight="1">
      <c r="A22" s="64" t="s">
        <v>120</v>
      </c>
      <c r="B22" s="65">
        <f>Data!I147</f>
        <v>44805</v>
      </c>
      <c r="C22" s="76" t="s">
        <v>121</v>
      </c>
      <c r="D22" s="65">
        <f t="shared" si="1"/>
        <v>44834</v>
      </c>
      <c r="E22" s="64">
        <f t="shared" si="11"/>
        <v>30</v>
      </c>
      <c r="F22" s="67">
        <f>IF(B22&gt;Data!$E$21,0,LOOKUP(B22,Data!$E$36:$E$39,Data!$C$36:$C$39))</f>
        <v>0</v>
      </c>
      <c r="G22" s="67">
        <f>IF(B22&gt;Data!$E$21,0,LOOKUP(F22,Data!$D$129:$D$207,Data!$B$129:$B$207))</f>
        <v>0</v>
      </c>
      <c r="H22" s="64">
        <f>IF(F22&gt;0,LOOKUP(B22,Data!$B$72:$B$81,Data!$C$72:$C$81),0)</f>
        <v>0</v>
      </c>
      <c r="I22" s="64">
        <f>IF(B22&gt;Data!$E$21,0,IF(B22&gt;=Data!$D$98,Data!$C$98,Data!$C$97))</f>
        <v>0</v>
      </c>
      <c r="J22" s="64">
        <f t="shared" si="2"/>
        <v>0</v>
      </c>
      <c r="K22" s="64">
        <f t="shared" si="3"/>
        <v>0</v>
      </c>
      <c r="L22" s="67">
        <f>IF(F22&gt;0,LOOKUP(B22,Data!$R$107:$R$108,Data!$S$107:$S$108),0)</f>
        <v>0</v>
      </c>
      <c r="M22" s="67">
        <f>IF(G22&gt;0,LOOKUP(B22,Data!$R$107:$R$108,Data!$T$107:$T$108),0)</f>
        <v>0</v>
      </c>
      <c r="N22" s="68">
        <f t="shared" si="8"/>
        <v>0</v>
      </c>
      <c r="O22" s="68">
        <f t="shared" si="9"/>
        <v>0</v>
      </c>
      <c r="P22" s="68">
        <f>IF(F22&gt;0,LOOKUP(B22,Data!$R$107:$R$108,Data!$Q$107:$Q$108),0)</f>
        <v>0</v>
      </c>
      <c r="Q22" s="69">
        <f>IF(B22&gt;Data!$E$21,0,IF(Data!$B$17="Yes",IF(Data!$E$17="CA",900,500),0))</f>
        <v>0</v>
      </c>
      <c r="R22" s="75"/>
      <c r="S22" s="75"/>
      <c r="T22" s="68"/>
      <c r="U22" s="56"/>
      <c r="V22" s="56"/>
      <c r="W22" s="56"/>
      <c r="X22" s="56"/>
      <c r="Y22" s="56"/>
      <c r="Z22" s="56"/>
      <c r="AA22" s="56"/>
      <c r="AB22" s="75"/>
      <c r="AC22" s="341"/>
      <c r="AD22" s="352"/>
      <c r="AE22" s="352"/>
      <c r="AF22" s="352"/>
      <c r="AG22" s="352"/>
      <c r="AH22" s="352"/>
      <c r="AI22" s="352"/>
      <c r="AJ22" s="353"/>
      <c r="AK22" s="75"/>
      <c r="AL22" s="75"/>
      <c r="AM22" s="75"/>
      <c r="AN22" s="75"/>
      <c r="AO22" s="75"/>
      <c r="AP22" s="68"/>
      <c r="AQ22" s="68"/>
      <c r="AR22" s="68"/>
      <c r="AS22" s="68"/>
      <c r="AT22" s="52"/>
      <c r="AU22" s="52"/>
      <c r="AV22" s="52"/>
      <c r="AW22" s="52"/>
      <c r="AX22" s="52"/>
      <c r="AY22" s="73">
        <v>20</v>
      </c>
      <c r="AZ22" s="62"/>
      <c r="BA22" s="4"/>
      <c r="BB22" s="4"/>
      <c r="BC22" s="4"/>
      <c r="BD22" s="4"/>
      <c r="BE22" s="4"/>
      <c r="BF22" s="4"/>
      <c r="BG22" s="4"/>
      <c r="BH22" s="74"/>
      <c r="BI22" s="74"/>
      <c r="BJ22" s="74"/>
      <c r="BK22" s="4">
        <f t="shared" si="4"/>
        <v>1</v>
      </c>
      <c r="BL22" s="4">
        <f t="shared" si="5"/>
        <v>9</v>
      </c>
      <c r="BM22" s="4">
        <f t="shared" si="6"/>
        <v>2022</v>
      </c>
      <c r="BN22" s="4">
        <f t="shared" si="0"/>
        <v>30</v>
      </c>
      <c r="BO22" s="4">
        <f t="shared" si="7"/>
        <v>30</v>
      </c>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row>
    <row r="23" spans="1:67" ht="14.25">
      <c r="A23" s="64" t="s">
        <v>120</v>
      </c>
      <c r="B23" s="65">
        <f>Data!I148</f>
        <v>44835</v>
      </c>
      <c r="C23" s="76" t="s">
        <v>121</v>
      </c>
      <c r="D23" s="65">
        <f t="shared" si="1"/>
        <v>44834</v>
      </c>
      <c r="E23" s="64">
        <f t="shared" si="11"/>
        <v>0</v>
      </c>
      <c r="F23" s="67">
        <f>IF(B23&gt;Data!$E$21,0,LOOKUP(B23,Data!$E$36:$E$39,Data!$C$36:$C$39))</f>
        <v>0</v>
      </c>
      <c r="G23" s="67">
        <f>IF(B23&gt;Data!$E$21,0,LOOKUP(F23,Data!$D$129:$D$207,Data!$B$129:$B$207))</f>
        <v>0</v>
      </c>
      <c r="H23" s="64">
        <f>IF(F23&gt;0,LOOKUP(B23,Data!$B$72:$B$81,Data!$C$72:$C$81),0)</f>
        <v>0</v>
      </c>
      <c r="I23" s="64">
        <f>IF(B23&gt;Data!$E$21,0,IF(B23&gt;=Data!$D$98,Data!$C$98,Data!$C$97))</f>
        <v>0</v>
      </c>
      <c r="J23" s="64">
        <f t="shared" si="2"/>
        <v>0</v>
      </c>
      <c r="K23" s="64">
        <f t="shared" si="3"/>
        <v>0</v>
      </c>
      <c r="L23" s="67">
        <f>IF(F23&gt;0,LOOKUP(B23,Data!$R$107:$R$108,Data!$S$107:$S$108),0)</f>
        <v>0</v>
      </c>
      <c r="M23" s="67">
        <f>IF(G23&gt;0,LOOKUP(B23,Data!$R$107:$R$108,Data!$T$107:$T$108),0)</f>
        <v>0</v>
      </c>
      <c r="N23" s="68">
        <f t="shared" si="8"/>
        <v>0</v>
      </c>
      <c r="O23" s="68">
        <f t="shared" si="9"/>
        <v>0</v>
      </c>
      <c r="P23" s="68">
        <f>IF(F23&gt;0,LOOKUP(B23,Data!$R$107:$R$108,Data!$Q$107:$Q$108),0)</f>
        <v>0</v>
      </c>
      <c r="Q23" s="69">
        <f>IF(B23&gt;Data!$E$21,0,IF(Data!$B$17="Yes",IF(Data!$E$17="CA",900,500),0))</f>
        <v>0</v>
      </c>
      <c r="R23" s="75"/>
      <c r="S23" s="75"/>
      <c r="T23" s="68"/>
      <c r="U23" s="56"/>
      <c r="V23" s="56"/>
      <c r="W23" s="56"/>
      <c r="X23" s="56"/>
      <c r="Y23" s="56"/>
      <c r="Z23" s="56"/>
      <c r="AA23" s="56"/>
      <c r="AB23" s="75"/>
      <c r="AC23" s="341"/>
      <c r="AD23" s="352"/>
      <c r="AE23" s="352"/>
      <c r="AF23" s="352"/>
      <c r="AG23" s="352"/>
      <c r="AH23" s="352"/>
      <c r="AI23" s="352"/>
      <c r="AJ23" s="353"/>
      <c r="AK23" s="75"/>
      <c r="AL23" s="75"/>
      <c r="AM23" s="75"/>
      <c r="AN23" s="75"/>
      <c r="AO23" s="75"/>
      <c r="AP23" s="68"/>
      <c r="AQ23" s="68"/>
      <c r="AR23" s="68"/>
      <c r="AS23" s="68"/>
      <c r="AY23" s="73">
        <v>21</v>
      </c>
      <c r="AZ23" s="62"/>
      <c r="BA23" s="4"/>
      <c r="BB23" s="4"/>
      <c r="BC23" s="4"/>
      <c r="BD23" s="4"/>
      <c r="BE23" s="4"/>
      <c r="BF23" s="4"/>
      <c r="BG23" s="4"/>
      <c r="BH23" s="74"/>
      <c r="BI23" s="74"/>
      <c r="BJ23" s="74"/>
      <c r="BK23" s="4">
        <f t="shared" si="4"/>
        <v>1</v>
      </c>
      <c r="BL23" s="4">
        <f t="shared" si="5"/>
        <v>10</v>
      </c>
      <c r="BM23" s="4">
        <f t="shared" si="6"/>
        <v>2022</v>
      </c>
      <c r="BN23" s="4">
        <f t="shared" si="0"/>
        <v>31</v>
      </c>
      <c r="BO23" s="4">
        <f t="shared" si="7"/>
        <v>31</v>
      </c>
    </row>
    <row r="24" spans="1:67" ht="14.25">
      <c r="A24" s="64" t="s">
        <v>120</v>
      </c>
      <c r="B24" s="65">
        <f>Data!I149</f>
        <v>44835</v>
      </c>
      <c r="C24" s="76" t="s">
        <v>121</v>
      </c>
      <c r="D24" s="65">
        <f t="shared" si="1"/>
        <v>44865</v>
      </c>
      <c r="E24" s="64">
        <f t="shared" si="11"/>
        <v>31</v>
      </c>
      <c r="F24" s="67">
        <f>IF(B24&gt;Data!$E$21,0,LOOKUP(B24,Data!$E$36:$E$39,Data!$C$36:$C$39))</f>
        <v>0</v>
      </c>
      <c r="G24" s="67">
        <f>IF(B24&gt;Data!$E$21,0,LOOKUP(F24,Data!$D$129:$D$207,Data!$B$129:$B$207))</f>
        <v>0</v>
      </c>
      <c r="H24" s="64">
        <f>IF(F24&gt;0,LOOKUP(B24,Data!$B$72:$B$81,Data!$C$72:$C$81),0)</f>
        <v>0</v>
      </c>
      <c r="I24" s="64">
        <f>IF(B24&gt;Data!$E$21,0,IF(B24&gt;=Data!$D$98,Data!$C$98,Data!$C$97))</f>
        <v>0</v>
      </c>
      <c r="J24" s="64">
        <f t="shared" si="2"/>
        <v>0</v>
      </c>
      <c r="K24" s="64">
        <f t="shared" si="3"/>
        <v>0</v>
      </c>
      <c r="L24" s="67">
        <f>IF(F24&gt;0,LOOKUP(B24,Data!$R$107:$R$108,Data!$S$107:$S$108),0)</f>
        <v>0</v>
      </c>
      <c r="M24" s="67">
        <f>IF(G24&gt;0,LOOKUP(B24,Data!$R$107:$R$108,Data!$T$107:$T$108),0)</f>
        <v>0</v>
      </c>
      <c r="N24" s="68">
        <f t="shared" si="8"/>
        <v>0</v>
      </c>
      <c r="O24" s="68">
        <f t="shared" si="9"/>
        <v>0</v>
      </c>
      <c r="P24" s="68">
        <f>IF(F24&gt;0,LOOKUP(B24,Data!$R$107:$R$108,Data!$Q$107:$Q$108),0)</f>
        <v>0</v>
      </c>
      <c r="Q24" s="69">
        <f>IF(B24&gt;Data!$E$21,0,IF(Data!$B$17="Yes",IF(Data!$E$17="CA",900,500),0))</f>
        <v>0</v>
      </c>
      <c r="R24" s="75"/>
      <c r="S24" s="75"/>
      <c r="T24" s="68"/>
      <c r="U24" s="56"/>
      <c r="V24" s="56"/>
      <c r="W24" s="56"/>
      <c r="X24" s="56"/>
      <c r="Y24" s="56"/>
      <c r="Z24" s="56"/>
      <c r="AA24" s="56"/>
      <c r="AB24" s="75"/>
      <c r="AC24" s="341"/>
      <c r="AD24" s="352"/>
      <c r="AE24" s="352"/>
      <c r="AF24" s="352"/>
      <c r="AG24" s="352"/>
      <c r="AH24" s="352"/>
      <c r="AI24" s="352"/>
      <c r="AJ24" s="353"/>
      <c r="AK24" s="75"/>
      <c r="AL24" s="75"/>
      <c r="AM24" s="75"/>
      <c r="AN24" s="75"/>
      <c r="AO24" s="75"/>
      <c r="AP24" s="68"/>
      <c r="AQ24" s="68"/>
      <c r="AR24" s="68"/>
      <c r="AS24" s="68"/>
      <c r="AY24" s="73">
        <v>22</v>
      </c>
      <c r="AZ24" s="62"/>
      <c r="BA24" s="4"/>
      <c r="BB24" s="4"/>
      <c r="BC24" s="4"/>
      <c r="BD24" s="4"/>
      <c r="BE24" s="4"/>
      <c r="BF24" s="4"/>
      <c r="BG24" s="4"/>
      <c r="BH24" s="74"/>
      <c r="BI24" s="74"/>
      <c r="BJ24" s="74"/>
      <c r="BK24" s="4">
        <f t="shared" si="4"/>
        <v>1</v>
      </c>
      <c r="BL24" s="4">
        <f t="shared" si="5"/>
        <v>10</v>
      </c>
      <c r="BM24" s="4">
        <f t="shared" si="6"/>
        <v>2022</v>
      </c>
      <c r="BN24" s="4">
        <f t="shared" si="0"/>
        <v>31</v>
      </c>
      <c r="BO24" s="4">
        <f t="shared" si="7"/>
        <v>31</v>
      </c>
    </row>
    <row r="25" spans="1:67" ht="14.25">
      <c r="A25" s="64" t="s">
        <v>120</v>
      </c>
      <c r="B25" s="65">
        <f>Data!I150</f>
        <v>44866</v>
      </c>
      <c r="C25" s="76" t="s">
        <v>121</v>
      </c>
      <c r="D25" s="65">
        <f t="shared" si="1"/>
        <v>44895</v>
      </c>
      <c r="E25" s="64">
        <f t="shared" si="11"/>
        <v>30</v>
      </c>
      <c r="F25" s="67">
        <f>IF(B25&gt;Data!$E$21,0,LOOKUP(B25,Data!$E$36:$E$39,Data!$C$36:$C$39))</f>
        <v>0</v>
      </c>
      <c r="G25" s="67">
        <f>IF(B25&gt;Data!$E$21,0,LOOKUP(F25,Data!$D$129:$D$207,Data!$B$129:$B$207))</f>
        <v>0</v>
      </c>
      <c r="H25" s="64">
        <f>IF(F25&gt;0,LOOKUP(B25,Data!$B$72:$B$81,Data!$C$72:$C$81),0)</f>
        <v>0</v>
      </c>
      <c r="I25" s="64">
        <f>IF(B25&gt;Data!$E$21,0,IF(B25&gt;=Data!$D$98,Data!$C$98,Data!$C$97))</f>
        <v>0</v>
      </c>
      <c r="J25" s="64">
        <f t="shared" si="2"/>
        <v>0</v>
      </c>
      <c r="K25" s="64">
        <f t="shared" si="3"/>
        <v>0</v>
      </c>
      <c r="L25" s="67">
        <f>IF(F25&gt;0,LOOKUP(B25,Data!$R$107:$R$108,Data!$S$107:$S$108),0)</f>
        <v>0</v>
      </c>
      <c r="M25" s="67">
        <f>IF(G25&gt;0,LOOKUP(B25,Data!$R$107:$R$108,Data!$T$107:$T$108),0)</f>
        <v>0</v>
      </c>
      <c r="N25" s="68">
        <f t="shared" si="8"/>
        <v>0</v>
      </c>
      <c r="O25" s="68">
        <f t="shared" si="9"/>
        <v>0</v>
      </c>
      <c r="P25" s="68">
        <f>IF(F25&gt;0,LOOKUP(B25,Data!$R$107:$R$108,Data!$Q$107:$Q$108),0)</f>
        <v>0</v>
      </c>
      <c r="Q25" s="69">
        <f>IF(B25&gt;Data!$E$21,0,IF(Data!$B$17="Yes",IF(Data!$E$17="CA",900,500),0))</f>
        <v>0</v>
      </c>
      <c r="R25" s="75"/>
      <c r="S25" s="75"/>
      <c r="T25" s="68"/>
      <c r="U25" s="56"/>
      <c r="V25" s="56"/>
      <c r="W25" s="56"/>
      <c r="X25" s="56"/>
      <c r="Y25" s="56"/>
      <c r="Z25" s="56"/>
      <c r="AA25" s="56"/>
      <c r="AB25" s="75"/>
      <c r="AC25" s="341"/>
      <c r="AD25" s="352"/>
      <c r="AE25" s="352"/>
      <c r="AF25" s="352"/>
      <c r="AG25" s="352"/>
      <c r="AH25" s="352"/>
      <c r="AI25" s="352"/>
      <c r="AJ25" s="353"/>
      <c r="AK25" s="75"/>
      <c r="AL25" s="75"/>
      <c r="AM25" s="75"/>
      <c r="AN25" s="75"/>
      <c r="AO25" s="75"/>
      <c r="AP25" s="68"/>
      <c r="AQ25" s="68"/>
      <c r="AR25" s="68"/>
      <c r="AS25" s="68"/>
      <c r="AY25" s="73">
        <v>23</v>
      </c>
      <c r="AZ25" s="62"/>
      <c r="BA25" s="4"/>
      <c r="BB25" s="4"/>
      <c r="BC25" s="4"/>
      <c r="BD25" s="4"/>
      <c r="BE25" s="4"/>
      <c r="BF25" s="4"/>
      <c r="BG25" s="4"/>
      <c r="BH25" s="74"/>
      <c r="BI25" s="74"/>
      <c r="BJ25" s="74"/>
      <c r="BK25" s="4">
        <f t="shared" si="4"/>
        <v>1</v>
      </c>
      <c r="BL25" s="4">
        <f t="shared" si="5"/>
        <v>11</v>
      </c>
      <c r="BM25" s="4">
        <f t="shared" si="6"/>
        <v>2022</v>
      </c>
      <c r="BN25" s="4">
        <f t="shared" si="0"/>
        <v>30</v>
      </c>
      <c r="BO25" s="4">
        <f t="shared" si="7"/>
        <v>30</v>
      </c>
    </row>
    <row r="26" spans="1:67" ht="14.25">
      <c r="A26" s="64" t="s">
        <v>120</v>
      </c>
      <c r="B26" s="65">
        <f>Data!I151</f>
        <v>44896</v>
      </c>
      <c r="C26" s="76" t="s">
        <v>121</v>
      </c>
      <c r="D26" s="65">
        <f t="shared" si="1"/>
        <v>44926</v>
      </c>
      <c r="E26" s="64">
        <f t="shared" si="11"/>
        <v>31</v>
      </c>
      <c r="F26" s="67">
        <f>IF(B26&gt;Data!$E$21,0,LOOKUP(B26,Data!$E$36:$E$39,Data!$C$36:$C$39))</f>
        <v>0</v>
      </c>
      <c r="G26" s="67">
        <f>IF(B26&gt;Data!$E$21,0,LOOKUP(F26,Data!$D$129:$D$207,Data!$B$129:$B$207))</f>
        <v>0</v>
      </c>
      <c r="H26" s="64">
        <f>IF(F26&gt;0,LOOKUP(B26,Data!$B$72:$B$81,Data!$C$72:$C$81),0)</f>
        <v>0</v>
      </c>
      <c r="I26" s="64">
        <f>IF(B26&gt;Data!$E$21,0,IF(B26&gt;=Data!$D$98,Data!$C$98,Data!$C$97))</f>
        <v>0</v>
      </c>
      <c r="J26" s="64">
        <f t="shared" si="2"/>
        <v>0</v>
      </c>
      <c r="K26" s="64">
        <f t="shared" si="3"/>
        <v>0</v>
      </c>
      <c r="L26" s="67">
        <f>IF(F26&gt;0,LOOKUP(B26,Data!$R$107:$R$108,Data!$S$107:$S$108),0)</f>
        <v>0</v>
      </c>
      <c r="M26" s="67">
        <f>IF(G26&gt;0,LOOKUP(B26,Data!$R$107:$R$108,Data!$T$107:$T$108),0)</f>
        <v>0</v>
      </c>
      <c r="N26" s="68">
        <f t="shared" si="8"/>
        <v>0</v>
      </c>
      <c r="O26" s="68">
        <f t="shared" si="9"/>
        <v>0</v>
      </c>
      <c r="P26" s="68">
        <f>IF(F26&gt;0,LOOKUP(B26,Data!$R$107:$R$108,Data!$Q$107:$Q$108),0)</f>
        <v>0</v>
      </c>
      <c r="Q26" s="69">
        <f>IF(B26&gt;Data!$E$21,0,IF(Data!$B$17="Yes",IF(Data!$E$17="CA",900,500),0))</f>
        <v>0</v>
      </c>
      <c r="R26" s="75"/>
      <c r="S26" s="75"/>
      <c r="T26" s="68"/>
      <c r="U26" s="56"/>
      <c r="V26" s="56"/>
      <c r="W26" s="56"/>
      <c r="X26" s="56"/>
      <c r="Y26" s="56"/>
      <c r="Z26" s="56"/>
      <c r="AA26" s="56"/>
      <c r="AB26" s="75"/>
      <c r="AC26" s="341"/>
      <c r="AD26" s="352"/>
      <c r="AE26" s="352"/>
      <c r="AF26" s="352"/>
      <c r="AG26" s="352"/>
      <c r="AH26" s="352"/>
      <c r="AI26" s="352"/>
      <c r="AJ26" s="353"/>
      <c r="AK26" s="75"/>
      <c r="AL26" s="75"/>
      <c r="AM26" s="75"/>
      <c r="AN26" s="75"/>
      <c r="AO26" s="75"/>
      <c r="AP26" s="68"/>
      <c r="AQ26" s="68"/>
      <c r="AR26" s="68"/>
      <c r="AS26" s="68"/>
      <c r="AY26" s="73"/>
      <c r="AZ26" s="62"/>
      <c r="BA26" s="4"/>
      <c r="BB26" s="4"/>
      <c r="BC26" s="4"/>
      <c r="BD26" s="4"/>
      <c r="BE26" s="4"/>
      <c r="BF26" s="4"/>
      <c r="BG26" s="4"/>
      <c r="BH26" s="74"/>
      <c r="BI26" s="74"/>
      <c r="BJ26" s="74"/>
      <c r="BK26" s="4">
        <f aca="true" t="shared" si="12" ref="BK26:BK36">DAY(B26)</f>
        <v>1</v>
      </c>
      <c r="BL26" s="4">
        <f aca="true" t="shared" si="13" ref="BL26:BL36">MONTH(B26)</f>
        <v>12</v>
      </c>
      <c r="BM26" s="4">
        <f aca="true" t="shared" si="14" ref="BM26:BM36">YEAR(B26)</f>
        <v>2022</v>
      </c>
      <c r="BN26" s="4">
        <f t="shared" si="0"/>
        <v>31</v>
      </c>
      <c r="BO26" s="4">
        <f t="shared" si="7"/>
        <v>31</v>
      </c>
    </row>
    <row r="27" spans="1:67" ht="14.25">
      <c r="A27" s="64" t="s">
        <v>120</v>
      </c>
      <c r="B27" s="65">
        <f>Data!I152</f>
        <v>44927</v>
      </c>
      <c r="C27" s="76" t="s">
        <v>121</v>
      </c>
      <c r="D27" s="65">
        <f t="shared" si="1"/>
        <v>44957</v>
      </c>
      <c r="E27" s="64">
        <f t="shared" si="11"/>
        <v>31</v>
      </c>
      <c r="F27" s="67">
        <f>IF(B27&gt;Data!$E$21,0,LOOKUP(B27,Data!$E$36:$E$39,Data!$C$36:$C$39))</f>
        <v>0</v>
      </c>
      <c r="G27" s="67">
        <f>IF(B27&gt;Data!$E$21,0,LOOKUP(F27,Data!$D$129:$D$207,Data!$B$129:$B$207))</f>
        <v>0</v>
      </c>
      <c r="H27" s="64">
        <f>IF(F27&gt;0,LOOKUP(B27,Data!$B$72:$B$81,Data!$C$72:$C$81),0)</f>
        <v>0</v>
      </c>
      <c r="I27" s="64">
        <f>IF(B27&gt;Data!$E$21,0,IF(B27&gt;=Data!$D$98,Data!$C$98,Data!$C$97))</f>
        <v>0</v>
      </c>
      <c r="J27" s="64">
        <f t="shared" si="2"/>
        <v>0</v>
      </c>
      <c r="K27" s="64">
        <f t="shared" si="3"/>
        <v>0</v>
      </c>
      <c r="L27" s="67">
        <f>IF(F27&gt;0,LOOKUP(B27,Data!$R$107:$R$108,Data!$S$107:$S$108),0)</f>
        <v>0</v>
      </c>
      <c r="M27" s="67">
        <f>IF(G27&gt;0,LOOKUP(B27,Data!$R$107:$R$108,Data!$T$107:$T$108),0)</f>
        <v>0</v>
      </c>
      <c r="N27" s="68">
        <f t="shared" si="8"/>
        <v>0</v>
      </c>
      <c r="O27" s="68">
        <f t="shared" si="9"/>
        <v>0</v>
      </c>
      <c r="P27" s="68">
        <f>IF(F27&gt;0,LOOKUP(B27,Data!$R$107:$R$108,Data!$Q$107:$Q$108),0)</f>
        <v>0</v>
      </c>
      <c r="Q27" s="69">
        <f>IF(B27&gt;Data!$E$21,0,IF(Data!$B$17="Yes",IF(Data!$E$17="CA",900,500),0))</f>
        <v>0</v>
      </c>
      <c r="R27" s="75"/>
      <c r="S27" s="75"/>
      <c r="T27" s="68"/>
      <c r="U27" s="56"/>
      <c r="V27" s="56"/>
      <c r="W27" s="56"/>
      <c r="X27" s="56"/>
      <c r="Y27" s="56"/>
      <c r="Z27" s="56"/>
      <c r="AA27" s="56"/>
      <c r="AB27" s="75"/>
      <c r="AC27" s="341"/>
      <c r="AD27" s="352"/>
      <c r="AE27" s="352"/>
      <c r="AF27" s="352"/>
      <c r="AG27" s="352"/>
      <c r="AH27" s="352"/>
      <c r="AI27" s="352"/>
      <c r="AJ27" s="353"/>
      <c r="AK27" s="75"/>
      <c r="AL27" s="75"/>
      <c r="AM27" s="75"/>
      <c r="AN27" s="75"/>
      <c r="AO27" s="75"/>
      <c r="AP27" s="68"/>
      <c r="AQ27" s="68"/>
      <c r="AR27" s="68"/>
      <c r="AS27" s="68"/>
      <c r="AY27" s="73"/>
      <c r="AZ27" s="62"/>
      <c r="BA27" s="4"/>
      <c r="BB27" s="4"/>
      <c r="BC27" s="4"/>
      <c r="BD27" s="4"/>
      <c r="BE27" s="4"/>
      <c r="BF27" s="4"/>
      <c r="BG27" s="4"/>
      <c r="BH27" s="74"/>
      <c r="BI27" s="74"/>
      <c r="BJ27" s="74"/>
      <c r="BK27" s="4">
        <f t="shared" si="12"/>
        <v>1</v>
      </c>
      <c r="BL27" s="4">
        <f t="shared" si="13"/>
        <v>1</v>
      </c>
      <c r="BM27" s="4">
        <f t="shared" si="14"/>
        <v>2023</v>
      </c>
      <c r="BN27" s="4">
        <f t="shared" si="0"/>
        <v>31</v>
      </c>
      <c r="BO27" s="4">
        <f t="shared" si="7"/>
        <v>31</v>
      </c>
    </row>
    <row r="28" spans="1:67" ht="14.25">
      <c r="A28" s="64" t="s">
        <v>120</v>
      </c>
      <c r="B28" s="65">
        <f>Data!I153</f>
        <v>44958</v>
      </c>
      <c r="C28" s="76" t="s">
        <v>121</v>
      </c>
      <c r="D28" s="65">
        <f t="shared" si="1"/>
        <v>44985</v>
      </c>
      <c r="E28" s="64">
        <f aca="true" t="shared" si="15" ref="E28:E37">(D28-B28)+1</f>
        <v>28</v>
      </c>
      <c r="F28" s="67">
        <f>IF(B28&gt;Data!$E$21,0,LOOKUP(B28,Data!$E$36:$E$39,Data!$C$36:$C$39))</f>
        <v>0</v>
      </c>
      <c r="G28" s="67">
        <f>IF(B28&gt;Data!$E$21,0,LOOKUP(F28,Data!$D$129:$D$207,Data!$B$129:$B$207))</f>
        <v>0</v>
      </c>
      <c r="H28" s="64">
        <f>IF(F28&gt;0,LOOKUP(B28,Data!$B$72:$B$81,Data!$C$72:$C$81),0)</f>
        <v>0</v>
      </c>
      <c r="I28" s="64">
        <f>IF(B28&gt;Data!$E$21,0,IF(B28&gt;=Data!$D$98,Data!$C$98,Data!$C$97))</f>
        <v>0</v>
      </c>
      <c r="J28" s="64">
        <f t="shared" si="2"/>
        <v>0</v>
      </c>
      <c r="K28" s="64">
        <f t="shared" si="3"/>
        <v>0</v>
      </c>
      <c r="L28" s="67">
        <f>IF(F28&gt;0,LOOKUP(B28,Data!$R$107:$R$108,Data!$S$107:$S$108),0)</f>
        <v>0</v>
      </c>
      <c r="M28" s="67">
        <f>IF(G28&gt;0,LOOKUP(B28,Data!$R$107:$R$108,Data!$T$107:$T$108),0)</f>
        <v>0</v>
      </c>
      <c r="N28" s="68">
        <f t="shared" si="8"/>
        <v>0</v>
      </c>
      <c r="O28" s="68">
        <f t="shared" si="9"/>
        <v>0</v>
      </c>
      <c r="P28" s="68">
        <f>IF(F28&gt;0,LOOKUP(B28,Data!$R$107:$R$108,Data!$Q$107:$Q$108),0)</f>
        <v>0</v>
      </c>
      <c r="Q28" s="69">
        <f>IF(B28&gt;Data!$E$21,0,IF(Data!$B$17="Yes",IF(Data!$E$17="CA",900,500),0))</f>
        <v>0</v>
      </c>
      <c r="R28" s="75"/>
      <c r="S28" s="75"/>
      <c r="T28" s="68"/>
      <c r="U28" s="56"/>
      <c r="V28" s="56"/>
      <c r="W28" s="56"/>
      <c r="X28" s="56"/>
      <c r="Y28" s="56"/>
      <c r="Z28" s="56"/>
      <c r="AA28" s="56"/>
      <c r="AB28" s="75"/>
      <c r="AC28" s="341"/>
      <c r="AD28" s="352"/>
      <c r="AE28" s="352"/>
      <c r="AF28" s="352"/>
      <c r="AG28" s="352"/>
      <c r="AH28" s="352"/>
      <c r="AI28" s="352"/>
      <c r="AJ28" s="353"/>
      <c r="AK28" s="75"/>
      <c r="AL28" s="75"/>
      <c r="AM28" s="75"/>
      <c r="AN28" s="75"/>
      <c r="AO28" s="75"/>
      <c r="AP28" s="68"/>
      <c r="AQ28" s="68"/>
      <c r="AR28" s="68"/>
      <c r="AS28" s="68"/>
      <c r="AY28" s="73"/>
      <c r="AZ28" s="62"/>
      <c r="BA28" s="4"/>
      <c r="BB28" s="4"/>
      <c r="BC28" s="4"/>
      <c r="BD28" s="4"/>
      <c r="BE28" s="4"/>
      <c r="BF28" s="4"/>
      <c r="BG28" s="4"/>
      <c r="BH28" s="74"/>
      <c r="BI28" s="74"/>
      <c r="BJ28" s="74"/>
      <c r="BK28" s="4">
        <f t="shared" si="12"/>
        <v>1</v>
      </c>
      <c r="BL28" s="4">
        <f t="shared" si="13"/>
        <v>2</v>
      </c>
      <c r="BM28" s="4">
        <f t="shared" si="14"/>
        <v>2023</v>
      </c>
      <c r="BN28" s="4">
        <f t="shared" si="0"/>
        <v>28</v>
      </c>
      <c r="BO28" s="4">
        <f t="shared" si="7"/>
        <v>28</v>
      </c>
    </row>
    <row r="29" spans="1:67" ht="14.25">
      <c r="A29" s="64" t="s">
        <v>120</v>
      </c>
      <c r="B29" s="65">
        <f>Data!I154</f>
        <v>44986</v>
      </c>
      <c r="C29" s="76" t="s">
        <v>121</v>
      </c>
      <c r="D29" s="65">
        <f t="shared" si="1"/>
        <v>45016</v>
      </c>
      <c r="E29" s="64">
        <f t="shared" si="15"/>
        <v>31</v>
      </c>
      <c r="F29" s="67">
        <f>IF(B29&gt;Data!$E$21,0,LOOKUP(B29,Data!$E$36:$E$39,Data!$C$36:$C$39))</f>
        <v>0</v>
      </c>
      <c r="G29" s="67">
        <f>IF(B29&gt;Data!$E$21,0,LOOKUP(F29,Data!$D$129:$D$207,Data!$B$129:$B$207))</f>
        <v>0</v>
      </c>
      <c r="H29" s="64">
        <f>IF(F29&gt;0,LOOKUP(B29,Data!$B$72:$B$81,Data!$C$72:$C$81),0)</f>
        <v>0</v>
      </c>
      <c r="I29" s="64">
        <f>IF(B29&gt;Data!$E$21,0,IF(B29&gt;=Data!$D$98,Data!$C$98,Data!$C$97))</f>
        <v>0</v>
      </c>
      <c r="J29" s="64">
        <f t="shared" si="2"/>
        <v>0</v>
      </c>
      <c r="K29" s="64">
        <f t="shared" si="3"/>
        <v>0</v>
      </c>
      <c r="L29" s="67">
        <f>IF(F29&gt;0,LOOKUP(B29,Data!$R$107:$R$108,Data!$S$107:$S$108),0)</f>
        <v>0</v>
      </c>
      <c r="M29" s="67">
        <f>IF(G29&gt;0,LOOKUP(B29,Data!$R$107:$R$108,Data!$T$107:$T$108),0)</f>
        <v>0</v>
      </c>
      <c r="N29" s="68">
        <f t="shared" si="8"/>
        <v>0</v>
      </c>
      <c r="O29" s="68">
        <f t="shared" si="9"/>
        <v>0</v>
      </c>
      <c r="P29" s="68">
        <f>IF(F29&gt;0,LOOKUP(B29,Data!$R$107:$R$108,Data!$Q$107:$Q$108),0)</f>
        <v>0</v>
      </c>
      <c r="Q29" s="69">
        <f>IF(B29&gt;Data!$E$21,0,IF(Data!$B$17="Yes",IF(Data!$E$17="CA",900,500),0))</f>
        <v>0</v>
      </c>
      <c r="R29" s="75"/>
      <c r="S29" s="75"/>
      <c r="T29" s="68"/>
      <c r="U29" s="56"/>
      <c r="V29" s="56"/>
      <c r="W29" s="56"/>
      <c r="X29" s="56"/>
      <c r="Y29" s="56"/>
      <c r="Z29" s="56"/>
      <c r="AA29" s="56"/>
      <c r="AB29" s="75"/>
      <c r="AC29" s="341"/>
      <c r="AD29" s="352"/>
      <c r="AE29" s="352"/>
      <c r="AF29" s="352"/>
      <c r="AG29" s="352"/>
      <c r="AH29" s="352"/>
      <c r="AI29" s="352"/>
      <c r="AJ29" s="353"/>
      <c r="AK29" s="75"/>
      <c r="AL29" s="75"/>
      <c r="AM29" s="75"/>
      <c r="AN29" s="75"/>
      <c r="AO29" s="75"/>
      <c r="AP29" s="68"/>
      <c r="AQ29" s="68"/>
      <c r="AR29" s="68"/>
      <c r="AS29" s="68"/>
      <c r="AY29" s="73"/>
      <c r="AZ29" s="62"/>
      <c r="BA29" s="4"/>
      <c r="BB29" s="4"/>
      <c r="BC29" s="4"/>
      <c r="BD29" s="4"/>
      <c r="BE29" s="4"/>
      <c r="BF29" s="4"/>
      <c r="BG29" s="4"/>
      <c r="BH29" s="74"/>
      <c r="BI29" s="74"/>
      <c r="BJ29" s="74"/>
      <c r="BK29" s="4">
        <f t="shared" si="12"/>
        <v>1</v>
      </c>
      <c r="BL29" s="4">
        <f t="shared" si="13"/>
        <v>3</v>
      </c>
      <c r="BM29" s="4">
        <f t="shared" si="14"/>
        <v>2023</v>
      </c>
      <c r="BN29" s="4">
        <f t="shared" si="0"/>
        <v>31</v>
      </c>
      <c r="BO29" s="4">
        <f t="shared" si="7"/>
        <v>31</v>
      </c>
    </row>
    <row r="30" spans="1:67" ht="14.25">
      <c r="A30" s="64" t="s">
        <v>120</v>
      </c>
      <c r="B30" s="65">
        <f>Data!I155</f>
        <v>45017</v>
      </c>
      <c r="C30" s="76" t="s">
        <v>121</v>
      </c>
      <c r="D30" s="65">
        <f t="shared" si="1"/>
        <v>45046</v>
      </c>
      <c r="E30" s="64">
        <f t="shared" si="15"/>
        <v>30</v>
      </c>
      <c r="F30" s="67">
        <f>IF(B30&gt;Data!$E$21,0,LOOKUP(B30,Data!$E$36:$E$39,Data!$C$36:$C$39))</f>
        <v>0</v>
      </c>
      <c r="G30" s="67">
        <f>IF(B30&gt;Data!$E$21,0,LOOKUP(F30,Data!$D$129:$D$207,Data!$B$129:$B$207))</f>
        <v>0</v>
      </c>
      <c r="H30" s="64">
        <f>IF(F30&gt;0,LOOKUP(B30,Data!$B$72:$B$81,Data!$C$72:$C$81),0)</f>
        <v>0</v>
      </c>
      <c r="I30" s="64">
        <f>IF(B30&gt;Data!$E$21,0,IF(B30&gt;=Data!$D$98,Data!$C$98,Data!$C$97))</f>
        <v>0</v>
      </c>
      <c r="J30" s="64">
        <f t="shared" si="2"/>
        <v>0</v>
      </c>
      <c r="K30" s="64">
        <f t="shared" si="3"/>
        <v>0</v>
      </c>
      <c r="L30" s="67">
        <f>IF(F30&gt;0,LOOKUP(B30,Data!$R$107:$R$108,Data!$S$107:$S$108),0)</f>
        <v>0</v>
      </c>
      <c r="M30" s="67">
        <f>IF(G30&gt;0,LOOKUP(B30,Data!$R$107:$R$108,Data!$T$107:$T$108),0)</f>
        <v>0</v>
      </c>
      <c r="N30" s="68">
        <f t="shared" si="8"/>
        <v>0</v>
      </c>
      <c r="O30" s="68">
        <f t="shared" si="9"/>
        <v>0</v>
      </c>
      <c r="P30" s="68">
        <f>IF(F30&gt;0,LOOKUP(B30,Data!$R$107:$R$108,Data!$Q$107:$Q$108),0)</f>
        <v>0</v>
      </c>
      <c r="Q30" s="69">
        <f>IF(B30&gt;Data!$E$21,0,IF(Data!$B$17="Yes",IF(Data!$E$17="CA",900,500),0))</f>
        <v>0</v>
      </c>
      <c r="R30" s="75"/>
      <c r="S30" s="75"/>
      <c r="T30" s="68"/>
      <c r="U30" s="56"/>
      <c r="V30" s="56"/>
      <c r="W30" s="56"/>
      <c r="X30" s="56"/>
      <c r="Y30" s="56"/>
      <c r="Z30" s="56"/>
      <c r="AA30" s="56"/>
      <c r="AB30" s="75"/>
      <c r="AC30" s="341"/>
      <c r="AD30" s="352"/>
      <c r="AE30" s="352"/>
      <c r="AF30" s="352"/>
      <c r="AG30" s="352"/>
      <c r="AH30" s="352"/>
      <c r="AI30" s="352"/>
      <c r="AJ30" s="353"/>
      <c r="AK30" s="75"/>
      <c r="AL30" s="75"/>
      <c r="AM30" s="75"/>
      <c r="AN30" s="75"/>
      <c r="AO30" s="75"/>
      <c r="AP30" s="68"/>
      <c r="AQ30" s="68"/>
      <c r="AR30" s="68"/>
      <c r="AS30" s="68"/>
      <c r="AY30" s="73"/>
      <c r="AZ30" s="62"/>
      <c r="BA30" s="4"/>
      <c r="BB30" s="4"/>
      <c r="BC30" s="4"/>
      <c r="BD30" s="4"/>
      <c r="BE30" s="4"/>
      <c r="BF30" s="4"/>
      <c r="BG30" s="4"/>
      <c r="BH30" s="74"/>
      <c r="BI30" s="74"/>
      <c r="BJ30" s="74"/>
      <c r="BK30" s="4">
        <f t="shared" si="12"/>
        <v>1</v>
      </c>
      <c r="BL30" s="4">
        <f t="shared" si="13"/>
        <v>4</v>
      </c>
      <c r="BM30" s="4">
        <f t="shared" si="14"/>
        <v>2023</v>
      </c>
      <c r="BN30" s="4">
        <f t="shared" si="0"/>
        <v>30</v>
      </c>
      <c r="BO30" s="4">
        <f t="shared" si="7"/>
        <v>30</v>
      </c>
    </row>
    <row r="31" spans="1:67" ht="14.25">
      <c r="A31" s="64" t="s">
        <v>120</v>
      </c>
      <c r="B31" s="65">
        <f>Data!I156</f>
        <v>45047</v>
      </c>
      <c r="C31" s="76" t="s">
        <v>121</v>
      </c>
      <c r="D31" s="65">
        <f t="shared" si="1"/>
        <v>45077</v>
      </c>
      <c r="E31" s="64">
        <f t="shared" si="15"/>
        <v>31</v>
      </c>
      <c r="F31" s="67">
        <f>IF(B31&gt;Data!$E$21,0,LOOKUP(B31,Data!$E$36:$E$39,Data!$C$36:$C$39))</f>
        <v>0</v>
      </c>
      <c r="G31" s="67">
        <f>IF(B31&gt;Data!$E$21,0,LOOKUP(F31,Data!$D$129:$D$207,Data!$B$129:$B$207))</f>
        <v>0</v>
      </c>
      <c r="H31" s="64">
        <f>IF(F31&gt;0,LOOKUP(B31,Data!$B$72:$B$81,Data!$C$72:$C$81),0)</f>
        <v>0</v>
      </c>
      <c r="I31" s="64">
        <f>IF(B31&gt;Data!$E$21,0,IF(B31&gt;=Data!$D$98,Data!$C$98,Data!$C$97))</f>
        <v>0</v>
      </c>
      <c r="J31" s="64">
        <f t="shared" si="2"/>
        <v>0</v>
      </c>
      <c r="K31" s="64">
        <f t="shared" si="3"/>
        <v>0</v>
      </c>
      <c r="L31" s="67">
        <f>IF(F31&gt;0,LOOKUP(B31,Data!$R$107:$R$108,Data!$S$107:$S$108),0)</f>
        <v>0</v>
      </c>
      <c r="M31" s="67">
        <f>IF(G31&gt;0,LOOKUP(B31,Data!$R$107:$R$108,Data!$T$107:$T$108),0)</f>
        <v>0</v>
      </c>
      <c r="N31" s="68">
        <f t="shared" si="8"/>
        <v>0</v>
      </c>
      <c r="O31" s="68">
        <f t="shared" si="9"/>
        <v>0</v>
      </c>
      <c r="P31" s="68">
        <f>IF(F31&gt;0,LOOKUP(B31,Data!$R$107:$R$108,Data!$Q$107:$Q$108),0)</f>
        <v>0</v>
      </c>
      <c r="Q31" s="69">
        <f>IF(B31&gt;Data!$E$21,0,IF(Data!$B$17="Yes",IF(Data!$E$17="CA",900,500),0))</f>
        <v>0</v>
      </c>
      <c r="R31" s="75"/>
      <c r="S31" s="75"/>
      <c r="T31" s="68"/>
      <c r="U31" s="56"/>
      <c r="V31" s="56"/>
      <c r="W31" s="56"/>
      <c r="X31" s="56"/>
      <c r="Y31" s="56"/>
      <c r="Z31" s="56"/>
      <c r="AA31" s="56"/>
      <c r="AB31" s="75"/>
      <c r="AC31" s="341"/>
      <c r="AD31" s="352"/>
      <c r="AE31" s="352"/>
      <c r="AF31" s="352"/>
      <c r="AG31" s="352"/>
      <c r="AH31" s="352"/>
      <c r="AI31" s="352"/>
      <c r="AJ31" s="353"/>
      <c r="AK31" s="75"/>
      <c r="AL31" s="75"/>
      <c r="AM31" s="75"/>
      <c r="AN31" s="75"/>
      <c r="AO31" s="75"/>
      <c r="AP31" s="68"/>
      <c r="AQ31" s="68"/>
      <c r="AR31" s="68"/>
      <c r="AS31" s="68"/>
      <c r="AY31" s="73"/>
      <c r="AZ31" s="62"/>
      <c r="BA31" s="4"/>
      <c r="BB31" s="4"/>
      <c r="BC31" s="4"/>
      <c r="BD31" s="4"/>
      <c r="BE31" s="4"/>
      <c r="BF31" s="4"/>
      <c r="BG31" s="4"/>
      <c r="BH31" s="74"/>
      <c r="BI31" s="74"/>
      <c r="BJ31" s="74"/>
      <c r="BK31" s="4">
        <f t="shared" si="12"/>
        <v>1</v>
      </c>
      <c r="BL31" s="4">
        <f t="shared" si="13"/>
        <v>5</v>
      </c>
      <c r="BM31" s="4">
        <f t="shared" si="14"/>
        <v>2023</v>
      </c>
      <c r="BN31" s="4">
        <f t="shared" si="0"/>
        <v>31</v>
      </c>
      <c r="BO31" s="4">
        <f t="shared" si="7"/>
        <v>31</v>
      </c>
    </row>
    <row r="32" spans="1:67" ht="14.25">
      <c r="A32" s="64" t="s">
        <v>120</v>
      </c>
      <c r="B32" s="65">
        <f>Data!I157</f>
        <v>45078</v>
      </c>
      <c r="C32" s="76" t="s">
        <v>121</v>
      </c>
      <c r="D32" s="65">
        <f t="shared" si="1"/>
        <v>45107</v>
      </c>
      <c r="E32" s="64">
        <f t="shared" si="15"/>
        <v>30</v>
      </c>
      <c r="F32" s="67">
        <f>IF(B32&gt;Data!$E$21,0,LOOKUP(B32,Data!$E$36:$E$39,Data!$C$36:$C$39))</f>
        <v>0</v>
      </c>
      <c r="G32" s="67">
        <f>IF(B32&gt;Data!$E$21,0,LOOKUP(F32,Data!$D$129:$D$207,Data!$B$129:$B$207))</f>
        <v>0</v>
      </c>
      <c r="H32" s="64">
        <f>IF(F32&gt;0,LOOKUP(B32,Data!$B$72:$B$81,Data!$C$72:$C$81),0)</f>
        <v>0</v>
      </c>
      <c r="I32" s="64">
        <f>IF(B32&gt;Data!$E$21,0,IF(B32&gt;=Data!$D$98,Data!$C$98,Data!$C$97))</f>
        <v>0</v>
      </c>
      <c r="J32" s="64">
        <f t="shared" si="2"/>
        <v>0</v>
      </c>
      <c r="K32" s="64">
        <f t="shared" si="3"/>
        <v>0</v>
      </c>
      <c r="L32" s="67">
        <f>IF(F32&gt;0,LOOKUP(B32,Data!$R$107:$R$108,Data!$S$107:$S$108),0)</f>
        <v>0</v>
      </c>
      <c r="M32" s="67">
        <f>IF(G32&gt;0,LOOKUP(B32,Data!$R$107:$R$108,Data!$T$107:$T$108),0)</f>
        <v>0</v>
      </c>
      <c r="N32" s="68">
        <f t="shared" si="8"/>
        <v>0</v>
      </c>
      <c r="O32" s="68">
        <f t="shared" si="9"/>
        <v>0</v>
      </c>
      <c r="P32" s="68">
        <f>IF(F32&gt;0,LOOKUP(B32,Data!$R$107:$R$108,Data!$Q$107:$Q$108),0)</f>
        <v>0</v>
      </c>
      <c r="Q32" s="69">
        <f>IF(B32&gt;Data!$E$21,0,IF(Data!$B$17="Yes",IF(Data!$E$17="CA",900,500),0))</f>
        <v>0</v>
      </c>
      <c r="R32" s="75"/>
      <c r="S32" s="75"/>
      <c r="T32" s="68"/>
      <c r="U32" s="56"/>
      <c r="V32" s="56"/>
      <c r="W32" s="56"/>
      <c r="X32" s="56"/>
      <c r="Y32" s="56"/>
      <c r="Z32" s="56"/>
      <c r="AA32" s="56"/>
      <c r="AB32" s="75"/>
      <c r="AC32" s="341"/>
      <c r="AD32" s="352"/>
      <c r="AE32" s="352"/>
      <c r="AF32" s="352"/>
      <c r="AG32" s="352"/>
      <c r="AH32" s="352"/>
      <c r="AI32" s="352"/>
      <c r="AJ32" s="353"/>
      <c r="AK32" s="75"/>
      <c r="AL32" s="75"/>
      <c r="AM32" s="75"/>
      <c r="AN32" s="75"/>
      <c r="AO32" s="75"/>
      <c r="AP32" s="68"/>
      <c r="AQ32" s="68"/>
      <c r="AR32" s="68"/>
      <c r="AS32" s="68"/>
      <c r="AY32" s="73"/>
      <c r="AZ32" s="62"/>
      <c r="BA32" s="4"/>
      <c r="BB32" s="4"/>
      <c r="BC32" s="4"/>
      <c r="BD32" s="4"/>
      <c r="BE32" s="4"/>
      <c r="BF32" s="4"/>
      <c r="BG32" s="4"/>
      <c r="BH32" s="74"/>
      <c r="BI32" s="74"/>
      <c r="BJ32" s="74"/>
      <c r="BK32" s="4">
        <f t="shared" si="12"/>
        <v>1</v>
      </c>
      <c r="BL32" s="4">
        <f t="shared" si="13"/>
        <v>6</v>
      </c>
      <c r="BM32" s="4">
        <f t="shared" si="14"/>
        <v>2023</v>
      </c>
      <c r="BN32" s="4">
        <f t="shared" si="0"/>
        <v>30</v>
      </c>
      <c r="BO32" s="4">
        <f t="shared" si="7"/>
        <v>30</v>
      </c>
    </row>
    <row r="33" spans="1:67" ht="14.25">
      <c r="A33" s="64" t="s">
        <v>120</v>
      </c>
      <c r="B33" s="65">
        <f>Data!I158</f>
        <v>45108</v>
      </c>
      <c r="C33" s="76" t="s">
        <v>121</v>
      </c>
      <c r="D33" s="65">
        <f t="shared" si="1"/>
        <v>45138</v>
      </c>
      <c r="E33" s="64">
        <f t="shared" si="15"/>
        <v>31</v>
      </c>
      <c r="F33" s="67">
        <f>IF(B33&gt;Data!$E$21,0,LOOKUP(B33,Data!$E$36:$E$39,Data!$C$36:$C$39))</f>
        <v>0</v>
      </c>
      <c r="G33" s="67">
        <f>IF(B33&gt;Data!$E$21,0,LOOKUP(F33,Data!$D$129:$D$207,Data!$B$129:$B$207))</f>
        <v>0</v>
      </c>
      <c r="H33" s="64">
        <f>IF(F33&gt;0,LOOKUP(B33,Data!$B$72:$B$81,Data!$C$72:$C$81),0)</f>
        <v>0</v>
      </c>
      <c r="I33" s="64">
        <f>IF(B33&gt;Data!$E$21,0,IF(B33&gt;=Data!$D$98,Data!$C$98,Data!$C$97))</f>
        <v>0</v>
      </c>
      <c r="J33" s="64">
        <f t="shared" si="2"/>
        <v>0</v>
      </c>
      <c r="K33" s="64">
        <f t="shared" si="3"/>
        <v>0</v>
      </c>
      <c r="L33" s="67">
        <f>IF(F33&gt;0,LOOKUP(B33,Data!$R$107:$R$108,Data!$S$107:$S$108),0)</f>
        <v>0</v>
      </c>
      <c r="M33" s="67">
        <f>IF(G33&gt;0,LOOKUP(B33,Data!$R$107:$R$108,Data!$T$107:$T$108),0)</f>
        <v>0</v>
      </c>
      <c r="N33" s="68">
        <f t="shared" si="8"/>
        <v>0</v>
      </c>
      <c r="O33" s="68">
        <f t="shared" si="9"/>
        <v>0</v>
      </c>
      <c r="P33" s="68">
        <f>IF(F33&gt;0,LOOKUP(B33,Data!$R$107:$R$108,Data!$Q$107:$Q$108),0)</f>
        <v>0</v>
      </c>
      <c r="Q33" s="69">
        <f>IF(B33&gt;Data!$E$21,0,IF(Data!$B$17="Yes",IF(Data!$E$17="CA",900,500),0))</f>
        <v>0</v>
      </c>
      <c r="R33" s="75"/>
      <c r="S33" s="75"/>
      <c r="T33" s="68"/>
      <c r="U33" s="56"/>
      <c r="V33" s="56"/>
      <c r="W33" s="56"/>
      <c r="X33" s="56"/>
      <c r="Y33" s="56"/>
      <c r="Z33" s="56"/>
      <c r="AA33" s="56"/>
      <c r="AB33" s="75"/>
      <c r="AC33" s="341"/>
      <c r="AD33" s="352"/>
      <c r="AE33" s="352"/>
      <c r="AF33" s="352"/>
      <c r="AG33" s="352"/>
      <c r="AH33" s="352"/>
      <c r="AI33" s="352"/>
      <c r="AJ33" s="353"/>
      <c r="AK33" s="75"/>
      <c r="AL33" s="75"/>
      <c r="AM33" s="75"/>
      <c r="AN33" s="75"/>
      <c r="AO33" s="75"/>
      <c r="AP33" s="68"/>
      <c r="AQ33" s="68"/>
      <c r="AR33" s="68"/>
      <c r="AS33" s="68"/>
      <c r="AY33" s="73"/>
      <c r="AZ33" s="62"/>
      <c r="BA33" s="4"/>
      <c r="BB33" s="4"/>
      <c r="BC33" s="4"/>
      <c r="BD33" s="4"/>
      <c r="BE33" s="4"/>
      <c r="BF33" s="4"/>
      <c r="BG33" s="4"/>
      <c r="BH33" s="74"/>
      <c r="BI33" s="74"/>
      <c r="BJ33" s="74"/>
      <c r="BK33" s="4">
        <f t="shared" si="12"/>
        <v>1</v>
      </c>
      <c r="BL33" s="4">
        <f t="shared" si="13"/>
        <v>7</v>
      </c>
      <c r="BM33" s="4">
        <f t="shared" si="14"/>
        <v>2023</v>
      </c>
      <c r="BN33" s="4">
        <f t="shared" si="0"/>
        <v>31</v>
      </c>
      <c r="BO33" s="4">
        <f t="shared" si="7"/>
        <v>31</v>
      </c>
    </row>
    <row r="34" spans="1:67" ht="14.25">
      <c r="A34" s="64" t="s">
        <v>120</v>
      </c>
      <c r="B34" s="65">
        <f>Data!I159</f>
        <v>45139</v>
      </c>
      <c r="C34" s="76" t="s">
        <v>121</v>
      </c>
      <c r="D34" s="65">
        <f t="shared" si="1"/>
        <v>45169</v>
      </c>
      <c r="E34" s="64">
        <f t="shared" si="15"/>
        <v>31</v>
      </c>
      <c r="F34" s="67">
        <f>IF(B34&gt;Data!$E$21,0,LOOKUP(B34,Data!$E$36:$E$39,Data!$C$36:$C$39))</f>
        <v>0</v>
      </c>
      <c r="G34" s="67">
        <f>IF(B34&gt;Data!$E$21,0,LOOKUP(F34,Data!$D$129:$D$207,Data!$B$129:$B$207))</f>
        <v>0</v>
      </c>
      <c r="H34" s="64">
        <f>IF(F34&gt;0,LOOKUP(B34,Data!$B$72:$B$81,Data!$C$72:$C$81),0)</f>
        <v>0</v>
      </c>
      <c r="I34" s="64">
        <f>IF(B34&gt;Data!$E$21,0,IF(B34&gt;=Data!$D$98,Data!$C$98,Data!$C$97))</f>
        <v>0</v>
      </c>
      <c r="J34" s="64">
        <f t="shared" si="2"/>
        <v>0</v>
      </c>
      <c r="K34" s="64">
        <f t="shared" si="3"/>
        <v>0</v>
      </c>
      <c r="L34" s="67">
        <f>IF(F34&gt;0,LOOKUP(B34,Data!$R$107:$R$108,Data!$S$107:$S$108),0)</f>
        <v>0</v>
      </c>
      <c r="M34" s="67">
        <f>IF(G34&gt;0,LOOKUP(B34,Data!$R$107:$R$108,Data!$T$107:$T$108),0)</f>
        <v>0</v>
      </c>
      <c r="N34" s="68">
        <f t="shared" si="8"/>
        <v>0</v>
      </c>
      <c r="O34" s="68">
        <f t="shared" si="9"/>
        <v>0</v>
      </c>
      <c r="P34" s="68">
        <f>IF(F34&gt;0,LOOKUP(B34,Data!$R$107:$R$108,Data!$Q$107:$Q$108),0)</f>
        <v>0</v>
      </c>
      <c r="Q34" s="69">
        <f>IF(B34&gt;Data!$E$21,0,IF(Data!$B$17="Yes",IF(Data!$E$17="CA",900,500),0))</f>
        <v>0</v>
      </c>
      <c r="R34" s="75"/>
      <c r="S34" s="75"/>
      <c r="T34" s="68"/>
      <c r="U34" s="56"/>
      <c r="V34" s="56"/>
      <c r="W34" s="56"/>
      <c r="X34" s="56"/>
      <c r="Y34" s="56"/>
      <c r="Z34" s="56"/>
      <c r="AA34" s="56"/>
      <c r="AB34" s="75"/>
      <c r="AC34" s="341"/>
      <c r="AD34" s="352"/>
      <c r="AE34" s="352"/>
      <c r="AF34" s="352"/>
      <c r="AG34" s="352"/>
      <c r="AH34" s="352"/>
      <c r="AI34" s="352"/>
      <c r="AJ34" s="353"/>
      <c r="AK34" s="75"/>
      <c r="AL34" s="75"/>
      <c r="AM34" s="75"/>
      <c r="AN34" s="75"/>
      <c r="AO34" s="75"/>
      <c r="AP34" s="68"/>
      <c r="AQ34" s="68"/>
      <c r="AR34" s="68"/>
      <c r="AS34" s="68"/>
      <c r="AY34" s="73"/>
      <c r="AZ34" s="62"/>
      <c r="BA34" s="4"/>
      <c r="BB34" s="4"/>
      <c r="BC34" s="4"/>
      <c r="BD34" s="4"/>
      <c r="BE34" s="4"/>
      <c r="BF34" s="4"/>
      <c r="BG34" s="4"/>
      <c r="BH34" s="74"/>
      <c r="BI34" s="74"/>
      <c r="BJ34" s="74"/>
      <c r="BK34" s="4">
        <f t="shared" si="12"/>
        <v>1</v>
      </c>
      <c r="BL34" s="4">
        <f t="shared" si="13"/>
        <v>8</v>
      </c>
      <c r="BM34" s="4">
        <f t="shared" si="14"/>
        <v>2023</v>
      </c>
      <c r="BN34" s="4">
        <f t="shared" si="0"/>
        <v>31</v>
      </c>
      <c r="BO34" s="4">
        <f t="shared" si="7"/>
        <v>31</v>
      </c>
    </row>
    <row r="35" spans="1:67" ht="14.25">
      <c r="A35" s="64" t="s">
        <v>120</v>
      </c>
      <c r="B35" s="65">
        <f>Data!I160</f>
        <v>45170</v>
      </c>
      <c r="C35" s="76" t="s">
        <v>121</v>
      </c>
      <c r="D35" s="65">
        <f t="shared" si="1"/>
        <v>45199</v>
      </c>
      <c r="E35" s="64">
        <f t="shared" si="15"/>
        <v>30</v>
      </c>
      <c r="F35" s="67">
        <f>IF(B35&gt;Data!$E$21,0,LOOKUP(B35,Data!$E$36:$E$39,Data!$C$36:$C$39))</f>
        <v>0</v>
      </c>
      <c r="G35" s="67">
        <f>IF(B35&gt;Data!$E$21,0,LOOKUP(F35,Data!$D$129:$D$207,Data!$B$129:$B$207))</f>
        <v>0</v>
      </c>
      <c r="H35" s="64">
        <f>IF(F35&gt;0,LOOKUP(B35,Data!$B$72:$B$81,Data!$C$72:$C$81),0)</f>
        <v>0</v>
      </c>
      <c r="I35" s="64">
        <f>IF(B35&gt;Data!$E$21,0,IF(B35&gt;=Data!$D$98,Data!$C$98,Data!$C$97))</f>
        <v>0</v>
      </c>
      <c r="J35" s="64">
        <f t="shared" si="2"/>
        <v>0</v>
      </c>
      <c r="K35" s="64">
        <f t="shared" si="3"/>
        <v>0</v>
      </c>
      <c r="L35" s="67">
        <f>IF(F35&gt;0,LOOKUP(B35,Data!$R$107:$R$108,Data!$S$107:$S$108),0)</f>
        <v>0</v>
      </c>
      <c r="M35" s="67">
        <f>IF(G35&gt;0,LOOKUP(B35,Data!$R$107:$R$108,Data!$T$107:$T$108),0)</f>
        <v>0</v>
      </c>
      <c r="N35" s="68">
        <f t="shared" si="8"/>
        <v>0</v>
      </c>
      <c r="O35" s="68">
        <f t="shared" si="9"/>
        <v>0</v>
      </c>
      <c r="P35" s="68">
        <f>IF(F35&gt;0,LOOKUP(B35,Data!$R$107:$R$108,Data!$Q$107:$Q$108),0)</f>
        <v>0</v>
      </c>
      <c r="Q35" s="69">
        <f>IF(B35&gt;Data!$E$21,0,IF(Data!$B$17="Yes",IF(Data!$E$17="CA",900,500),0))</f>
        <v>0</v>
      </c>
      <c r="R35" s="75"/>
      <c r="S35" s="75"/>
      <c r="T35" s="68"/>
      <c r="U35" s="56"/>
      <c r="V35" s="56"/>
      <c r="W35" s="56"/>
      <c r="X35" s="56"/>
      <c r="Y35" s="56"/>
      <c r="Z35" s="56"/>
      <c r="AA35" s="56"/>
      <c r="AB35" s="75"/>
      <c r="AC35" s="341"/>
      <c r="AD35" s="352"/>
      <c r="AE35" s="352"/>
      <c r="AF35" s="352"/>
      <c r="AG35" s="352"/>
      <c r="AH35" s="352"/>
      <c r="AI35" s="352"/>
      <c r="AJ35" s="353"/>
      <c r="AK35" s="75"/>
      <c r="AL35" s="75"/>
      <c r="AM35" s="75"/>
      <c r="AN35" s="75"/>
      <c r="AO35" s="75"/>
      <c r="AP35" s="68"/>
      <c r="AQ35" s="68"/>
      <c r="AR35" s="68"/>
      <c r="AS35" s="68"/>
      <c r="AY35" s="73"/>
      <c r="AZ35" s="62"/>
      <c r="BA35" s="4"/>
      <c r="BB35" s="4"/>
      <c r="BC35" s="4"/>
      <c r="BD35" s="4"/>
      <c r="BE35" s="4"/>
      <c r="BF35" s="4"/>
      <c r="BG35" s="4"/>
      <c r="BH35" s="74"/>
      <c r="BI35" s="74"/>
      <c r="BJ35" s="74"/>
      <c r="BK35" s="4">
        <f t="shared" si="12"/>
        <v>1</v>
      </c>
      <c r="BL35" s="4">
        <f t="shared" si="13"/>
        <v>9</v>
      </c>
      <c r="BM35" s="4">
        <f t="shared" si="14"/>
        <v>2023</v>
      </c>
      <c r="BN35" s="4">
        <f t="shared" si="0"/>
        <v>30</v>
      </c>
      <c r="BO35" s="4">
        <f t="shared" si="7"/>
        <v>30</v>
      </c>
    </row>
    <row r="36" spans="1:67" ht="14.25">
      <c r="A36" s="64" t="s">
        <v>120</v>
      </c>
      <c r="B36" s="65">
        <f>Data!I161</f>
        <v>45200</v>
      </c>
      <c r="C36" s="76" t="s">
        <v>121</v>
      </c>
      <c r="D36" s="65">
        <f t="shared" si="1"/>
        <v>45199</v>
      </c>
      <c r="E36" s="64">
        <f t="shared" si="15"/>
        <v>0</v>
      </c>
      <c r="F36" s="67">
        <f>IF(B36&gt;Data!$E$21,0,LOOKUP(B36,Data!$E$36:$E$39,Data!$C$36:$C$39))</f>
        <v>0</v>
      </c>
      <c r="G36" s="67">
        <f>IF(B36&gt;Data!$E$21,0,LOOKUP(F36,Data!$D$129:$D$207,Data!$B$129:$B$207))</f>
        <v>0</v>
      </c>
      <c r="H36" s="64">
        <f>IF(F36&gt;0,LOOKUP(B36,Data!$B$72:$B$81,Data!$C$72:$C$81),0)</f>
        <v>0</v>
      </c>
      <c r="I36" s="64">
        <f>IF(B36&gt;Data!$E$21,0,IF(B36&gt;=Data!$D$98,Data!$C$98,Data!$C$97))</f>
        <v>0</v>
      </c>
      <c r="J36" s="64">
        <f t="shared" si="2"/>
        <v>0</v>
      </c>
      <c r="K36" s="64">
        <f t="shared" si="3"/>
        <v>0</v>
      </c>
      <c r="L36" s="67">
        <f>IF(F36&gt;0,LOOKUP(B36,Data!$R$107:$R$108,Data!$S$107:$S$108),0)</f>
        <v>0</v>
      </c>
      <c r="M36" s="67">
        <f>IF(G36&gt;0,LOOKUP(B36,Data!$R$107:$R$108,Data!$T$107:$T$108),0)</f>
        <v>0</v>
      </c>
      <c r="N36" s="68">
        <f t="shared" si="8"/>
        <v>0</v>
      </c>
      <c r="O36" s="68">
        <f t="shared" si="9"/>
        <v>0</v>
      </c>
      <c r="P36" s="68">
        <f>IF(F36&gt;0,LOOKUP(B36,Data!$R$107:$R$108,Data!$Q$107:$Q$108),0)</f>
        <v>0</v>
      </c>
      <c r="Q36" s="69">
        <f>IF(B36&gt;Data!$E$21,0,IF(Data!$B$17="Yes",IF(Data!$E$17="CA",900,500),0))</f>
        <v>0</v>
      </c>
      <c r="R36" s="75"/>
      <c r="S36" s="75"/>
      <c r="T36" s="68"/>
      <c r="U36" s="56"/>
      <c r="V36" s="56"/>
      <c r="W36" s="56"/>
      <c r="X36" s="56"/>
      <c r="Y36" s="56"/>
      <c r="Z36" s="56"/>
      <c r="AA36" s="56"/>
      <c r="AB36" s="75"/>
      <c r="AC36" s="341"/>
      <c r="AD36" s="352"/>
      <c r="AE36" s="352"/>
      <c r="AF36" s="352"/>
      <c r="AG36" s="352"/>
      <c r="AH36" s="352"/>
      <c r="AI36" s="352"/>
      <c r="AJ36" s="353"/>
      <c r="AK36" s="75"/>
      <c r="AL36" s="75"/>
      <c r="AM36" s="75"/>
      <c r="AN36" s="75"/>
      <c r="AO36" s="75"/>
      <c r="AP36" s="68"/>
      <c r="AQ36" s="68"/>
      <c r="AR36" s="68"/>
      <c r="AS36" s="68"/>
      <c r="AY36" s="73">
        <v>24</v>
      </c>
      <c r="AZ36" s="62"/>
      <c r="BA36" s="4"/>
      <c r="BB36" s="4"/>
      <c r="BC36" s="4"/>
      <c r="BD36" s="4"/>
      <c r="BE36" s="4"/>
      <c r="BF36" s="4"/>
      <c r="BG36" s="4"/>
      <c r="BH36" s="74"/>
      <c r="BI36" s="74"/>
      <c r="BJ36" s="74"/>
      <c r="BK36" s="4">
        <f t="shared" si="12"/>
        <v>1</v>
      </c>
      <c r="BL36" s="4">
        <f t="shared" si="13"/>
        <v>10</v>
      </c>
      <c r="BM36" s="4">
        <f t="shared" si="14"/>
        <v>2023</v>
      </c>
      <c r="BN36" s="4">
        <f t="shared" si="0"/>
        <v>31</v>
      </c>
      <c r="BO36" s="4">
        <f t="shared" si="7"/>
        <v>31</v>
      </c>
    </row>
    <row r="37" spans="1:67" ht="14.25">
      <c r="A37" s="64" t="s">
        <v>120</v>
      </c>
      <c r="B37" s="65">
        <f>Data!I162</f>
        <v>45200</v>
      </c>
      <c r="C37" s="76" t="s">
        <v>121</v>
      </c>
      <c r="D37" s="65">
        <f t="shared" si="1"/>
        <v>45230</v>
      </c>
      <c r="E37" s="64">
        <f t="shared" si="15"/>
        <v>31</v>
      </c>
      <c r="F37" s="67">
        <f>IF(B37&gt;Data!$E$21,0,LOOKUP(B37,Data!$E$36:$E$39,Data!$C$36:$C$39))</f>
        <v>0</v>
      </c>
      <c r="G37" s="67">
        <f>IF(B37&gt;Data!$E$21,0,LOOKUP(F37,Data!$D$129:$D$207,Data!$B$129:$B$207))</f>
        <v>0</v>
      </c>
      <c r="H37" s="64">
        <f>IF(F37&gt;0,LOOKUP(B37,Data!$B$72:$B$81,Data!$C$72:$C$81),0)</f>
        <v>0</v>
      </c>
      <c r="I37" s="64">
        <f>IF(B37&gt;Data!$E$21,0,IF(B37&gt;=Data!$D$98,Data!$C$98,Data!$C$97))</f>
        <v>0</v>
      </c>
      <c r="J37" s="64">
        <f t="shared" si="2"/>
        <v>0</v>
      </c>
      <c r="K37" s="64">
        <f t="shared" si="3"/>
        <v>0</v>
      </c>
      <c r="L37" s="67">
        <f>IF(F37&gt;0,LOOKUP(B37,Data!$R$107:$R$108,Data!$S$107:$S$108),0)</f>
        <v>0</v>
      </c>
      <c r="M37" s="67">
        <f>IF(G37&gt;0,LOOKUP(B37,Data!$R$107:$R$108,Data!$T$107:$T$108),0)</f>
        <v>0</v>
      </c>
      <c r="N37" s="68">
        <f t="shared" si="8"/>
        <v>0</v>
      </c>
      <c r="O37" s="68">
        <f t="shared" si="9"/>
        <v>0</v>
      </c>
      <c r="P37" s="68">
        <f>IF(F37&gt;0,LOOKUP(B37,Data!$R$107:$R$108,Data!$Q$107:$Q$108),0)</f>
        <v>0</v>
      </c>
      <c r="Q37" s="69">
        <f>IF(B37&gt;Data!$E$21,0,IF(Data!$B$17="Yes",IF(Data!$E$17="CA",900,500),0))</f>
        <v>0</v>
      </c>
      <c r="R37" s="75"/>
      <c r="S37" s="75"/>
      <c r="T37" s="68"/>
      <c r="U37" s="56"/>
      <c r="V37" s="56"/>
      <c r="W37" s="56"/>
      <c r="X37" s="56"/>
      <c r="Y37" s="56"/>
      <c r="Z37" s="56"/>
      <c r="AA37" s="56"/>
      <c r="AB37" s="75"/>
      <c r="AC37" s="341"/>
      <c r="AD37" s="352"/>
      <c r="AE37" s="352"/>
      <c r="AF37" s="352"/>
      <c r="AG37" s="352"/>
      <c r="AH37" s="352"/>
      <c r="AI37" s="352"/>
      <c r="AJ37" s="353"/>
      <c r="AK37" s="75"/>
      <c r="AL37" s="75"/>
      <c r="AM37" s="75"/>
      <c r="AN37" s="75"/>
      <c r="AO37" s="75"/>
      <c r="AP37" s="68"/>
      <c r="AQ37" s="68"/>
      <c r="AR37" s="68"/>
      <c r="AS37" s="68"/>
      <c r="AY37" s="73">
        <v>25</v>
      </c>
      <c r="AZ37" s="62"/>
      <c r="BA37" s="4"/>
      <c r="BB37" s="4"/>
      <c r="BC37" s="4"/>
      <c r="BD37" s="4"/>
      <c r="BE37" s="4"/>
      <c r="BF37" s="4"/>
      <c r="BG37" s="4"/>
      <c r="BH37" s="74"/>
      <c r="BI37" s="74"/>
      <c r="BJ37" s="74"/>
      <c r="BK37" s="4">
        <f>DAY(B37)</f>
        <v>1</v>
      </c>
      <c r="BL37" s="4">
        <f>MONTH(B37)</f>
        <v>10</v>
      </c>
      <c r="BM37" s="4">
        <f>YEAR(B37)</f>
        <v>2023</v>
      </c>
      <c r="BN37" s="4">
        <f t="shared" si="0"/>
        <v>31</v>
      </c>
      <c r="BO37" s="4">
        <f t="shared" si="7"/>
        <v>31</v>
      </c>
    </row>
    <row r="38" spans="1:67" ht="14.25">
      <c r="A38" s="64" t="s">
        <v>120</v>
      </c>
      <c r="B38" s="65">
        <f>Data!I163</f>
        <v>45231</v>
      </c>
      <c r="C38" s="76" t="s">
        <v>121</v>
      </c>
      <c r="D38" s="65">
        <f t="shared" si="1"/>
        <v>45260</v>
      </c>
      <c r="E38" s="64">
        <f>(D38-B38)+1</f>
        <v>30</v>
      </c>
      <c r="F38" s="67">
        <f>IF(B38&gt;Data!$E$21,0,LOOKUP(B38,Data!$E$36:$E$39,Data!$C$36:$C$39))</f>
        <v>0</v>
      </c>
      <c r="G38" s="67">
        <f>IF(B38&gt;Data!$E$21,0,LOOKUP(F38,Data!$D$129:$D$207,Data!$B$129:$B$207))</f>
        <v>0</v>
      </c>
      <c r="H38" s="64">
        <f>IF(F38&gt;0,LOOKUP(B38,Data!$B$72:$B$81,Data!$C$72:$C$81),0)</f>
        <v>0</v>
      </c>
      <c r="I38" s="64">
        <f>IF(B38&gt;Data!$E$21,0,IF(B38&gt;=Data!$D$98,Data!$C$98,Data!$C$97))</f>
        <v>0</v>
      </c>
      <c r="J38" s="64">
        <f t="shared" si="2"/>
        <v>0</v>
      </c>
      <c r="K38" s="64">
        <f t="shared" si="3"/>
        <v>0</v>
      </c>
      <c r="L38" s="67">
        <f>IF(F38&gt;0,LOOKUP(B38,Data!$R$107:$R$108,Data!$S$107:$S$108),0)</f>
        <v>0</v>
      </c>
      <c r="M38" s="67">
        <f>IF(G38&gt;0,LOOKUP(B38,Data!$R$107:$R$108,Data!$T$107:$T$108),0)</f>
        <v>0</v>
      </c>
      <c r="N38" s="68">
        <f t="shared" si="8"/>
        <v>0</v>
      </c>
      <c r="O38" s="68">
        <f t="shared" si="9"/>
        <v>0</v>
      </c>
      <c r="P38" s="68">
        <f>IF(F38&gt;0,LOOKUP(B38,Data!$R$107:$R$108,Data!$Q$107:$Q$108),0)</f>
        <v>0</v>
      </c>
      <c r="Q38" s="69">
        <f>IF(B38&gt;Data!$E$21,0,IF(Data!$B$17="Yes",IF(Data!$E$17="CA",900,500),0))</f>
        <v>0</v>
      </c>
      <c r="R38" s="75"/>
      <c r="S38" s="75"/>
      <c r="T38" s="68"/>
      <c r="U38" s="1"/>
      <c r="V38" s="1"/>
      <c r="W38" s="1"/>
      <c r="X38" s="1"/>
      <c r="Y38" s="1"/>
      <c r="Z38" s="1"/>
      <c r="AA38" s="2"/>
      <c r="AB38" s="75"/>
      <c r="AC38" s="75"/>
      <c r="AD38" s="75"/>
      <c r="AE38" s="75"/>
      <c r="AF38" s="75"/>
      <c r="AG38" s="75"/>
      <c r="AH38" s="75"/>
      <c r="AI38" s="75"/>
      <c r="AJ38" s="75"/>
      <c r="AK38" s="75"/>
      <c r="AL38" s="75"/>
      <c r="AM38" s="75"/>
      <c r="AN38" s="75"/>
      <c r="AO38" s="75"/>
      <c r="AP38" s="68"/>
      <c r="AQ38" s="68"/>
      <c r="AR38" s="68"/>
      <c r="AS38" s="68"/>
      <c r="AY38" s="73">
        <v>26</v>
      </c>
      <c r="AZ38" s="62"/>
      <c r="BA38" s="4"/>
      <c r="BB38" s="4"/>
      <c r="BC38" s="4"/>
      <c r="BD38" s="4"/>
      <c r="BE38" s="4"/>
      <c r="BF38" s="4"/>
      <c r="BG38" s="4"/>
      <c r="BH38" s="74"/>
      <c r="BI38" s="74"/>
      <c r="BJ38" s="74"/>
      <c r="BK38" s="4">
        <f t="shared" si="4"/>
        <v>1</v>
      </c>
      <c r="BL38" s="4">
        <f t="shared" si="5"/>
        <v>11</v>
      </c>
      <c r="BM38" s="4">
        <f t="shared" si="6"/>
        <v>2023</v>
      </c>
      <c r="BN38" s="4" t="str">
        <f>IF(BL38=2,"28",IF(BL38=4,"30",IF(BL38=6,"30",IF(BL38=9,"30",IF(BL38=11,"30","31")))))</f>
        <v>30</v>
      </c>
      <c r="BO38" s="4">
        <f t="shared" si="7"/>
        <v>30</v>
      </c>
    </row>
    <row r="39" spans="1:67" ht="14.25">
      <c r="A39" s="64" t="s">
        <v>120</v>
      </c>
      <c r="B39" s="65">
        <f>Data!I164</f>
        <v>45261</v>
      </c>
      <c r="C39" s="76" t="s">
        <v>121</v>
      </c>
      <c r="D39" s="65">
        <f t="shared" si="1"/>
        <v>45291</v>
      </c>
      <c r="E39" s="64">
        <f>(D39-B39)+1</f>
        <v>31</v>
      </c>
      <c r="F39" s="67">
        <f>IF(B39&gt;Data!$E$21,0,LOOKUP(B39,Data!$E$36:$E$39,Data!$C$36:$C$39))</f>
        <v>0</v>
      </c>
      <c r="G39" s="67">
        <f>IF(B39&gt;Data!$E$21,0,LOOKUP(F39,Data!$D$129:$D$207,Data!$B$129:$B$207))</f>
        <v>0</v>
      </c>
      <c r="H39" s="64">
        <f>IF(F39&gt;0,LOOKUP(B39,Data!$B$72:$B$81,Data!$C$72:$C$81),0)</f>
        <v>0</v>
      </c>
      <c r="I39" s="64">
        <f>IF(B39&gt;Data!$E$21,0,IF(B39&gt;=Data!$D$98,Data!$C$98,Data!$C$97))</f>
        <v>0</v>
      </c>
      <c r="J39" s="64">
        <f t="shared" si="2"/>
        <v>0</v>
      </c>
      <c r="K39" s="64">
        <f t="shared" si="3"/>
        <v>0</v>
      </c>
      <c r="L39" s="67">
        <f>IF(F39&gt;0,LOOKUP(B39,Data!$R$107:$R$108,Data!$S$107:$S$108),0)</f>
        <v>0</v>
      </c>
      <c r="M39" s="67">
        <f>IF(G39&gt;0,LOOKUP(B39,Data!$R$107:$R$108,Data!$T$107:$T$108),0)</f>
        <v>0</v>
      </c>
      <c r="N39" s="68">
        <f t="shared" si="8"/>
        <v>0</v>
      </c>
      <c r="O39" s="68">
        <f t="shared" si="9"/>
        <v>0</v>
      </c>
      <c r="P39" s="68">
        <f>IF(F39&gt;0,LOOKUP(B39,Data!$R$107:$R$108,Data!$Q$107:$Q$108),0)</f>
        <v>0</v>
      </c>
      <c r="Q39" s="69">
        <f>IF(B39&gt;Data!$E$21,0,IF(Data!$B$17="Yes",IF(Data!$E$17="CA",900,500),0))</f>
        <v>0</v>
      </c>
      <c r="R39" s="75"/>
      <c r="S39" s="75"/>
      <c r="T39" s="68"/>
      <c r="U39" s="1"/>
      <c r="V39" s="1"/>
      <c r="W39" s="1"/>
      <c r="X39" s="1"/>
      <c r="Y39" s="1"/>
      <c r="Z39" s="1"/>
      <c r="AA39" s="2"/>
      <c r="AB39" s="75"/>
      <c r="AC39" s="75"/>
      <c r="AD39" s="75"/>
      <c r="AE39" s="75"/>
      <c r="AF39" s="75"/>
      <c r="AG39" s="75"/>
      <c r="AH39" s="75"/>
      <c r="AI39" s="75"/>
      <c r="AJ39" s="75"/>
      <c r="AK39" s="75"/>
      <c r="AL39" s="75"/>
      <c r="AM39" s="75"/>
      <c r="AN39" s="75"/>
      <c r="AO39" s="75"/>
      <c r="AP39" s="68"/>
      <c r="AQ39" s="68"/>
      <c r="AR39" s="68"/>
      <c r="AS39" s="68"/>
      <c r="AY39" s="73">
        <v>27</v>
      </c>
      <c r="AZ39" s="62"/>
      <c r="BA39" s="4"/>
      <c r="BB39" s="4"/>
      <c r="BC39" s="4"/>
      <c r="BD39" s="4"/>
      <c r="BE39" s="4"/>
      <c r="BF39" s="4"/>
      <c r="BG39" s="4"/>
      <c r="BH39" s="74"/>
      <c r="BI39" s="74"/>
      <c r="BJ39" s="74"/>
      <c r="BK39" s="4">
        <f t="shared" si="4"/>
        <v>1</v>
      </c>
      <c r="BL39" s="4">
        <f t="shared" si="5"/>
        <v>12</v>
      </c>
      <c r="BM39" s="4">
        <f t="shared" si="6"/>
        <v>2023</v>
      </c>
      <c r="BN39" s="4" t="str">
        <f>IF(BL39=2,"28",IF(BL39=4,"30",IF(BL39=6,"30",IF(BL39=9,"30",IF(BL39=11,"30","31")))))</f>
        <v>31</v>
      </c>
      <c r="BO39" s="4">
        <f t="shared" si="7"/>
        <v>31</v>
      </c>
    </row>
    <row r="40" spans="1:62" ht="14.25">
      <c r="A40" s="64" t="s">
        <v>120</v>
      </c>
      <c r="B40" s="65">
        <f>Data!I165</f>
        <v>45292</v>
      </c>
      <c r="C40" s="76" t="s">
        <v>121</v>
      </c>
      <c r="D40" s="65">
        <f t="shared" si="1"/>
        <v>-1</v>
      </c>
      <c r="E40" s="64">
        <f>(D40-B40)+1</f>
        <v>-45292</v>
      </c>
      <c r="F40" s="67">
        <f>IF(B40&gt;Data!$E$21,0,LOOKUP(B40,Data!$E$36:$E$39,Data!$C$36:$C$39))</f>
        <v>0</v>
      </c>
      <c r="G40" s="67">
        <f>IF(B40&gt;Data!$E$21,0,LOOKUP(F40,Data!$D$129:$D$207,Data!$B$129:$B$207))</f>
        <v>0</v>
      </c>
      <c r="H40" s="64">
        <f>IF(F40&gt;0,LOOKUP(B40,Data!$B$72:$B$81,Data!$C$72:$C$81),0)</f>
        <v>0</v>
      </c>
      <c r="I40" s="64">
        <f>IF(B40&gt;Data!$E$21,0,IF(B40&gt;=Data!$D$98,Data!$C$98,Data!$C$97))</f>
        <v>0</v>
      </c>
      <c r="J40" s="64">
        <f t="shared" si="2"/>
        <v>0</v>
      </c>
      <c r="K40" s="64">
        <f t="shared" si="3"/>
        <v>0</v>
      </c>
      <c r="L40" s="67">
        <f>IF(F40&gt;0,LOOKUP(B40,Data!$R$107:$R$108,Data!$S$107:$S$108),0)</f>
        <v>0</v>
      </c>
      <c r="M40" s="67">
        <f>IF(G40&gt;0,LOOKUP(B40,Data!$R$107:$R$108,Data!$T$107:$T$108),0)</f>
        <v>0</v>
      </c>
      <c r="N40" s="68">
        <f t="shared" si="8"/>
        <v>0</v>
      </c>
      <c r="O40" s="68">
        <f t="shared" si="9"/>
        <v>0</v>
      </c>
      <c r="P40" s="68">
        <f>IF(F40&gt;0,LOOKUP(B40,Data!$R$107:$R$108,Data!$Q$107:$Q$108),0)</f>
        <v>0</v>
      </c>
      <c r="Q40" s="69">
        <f>IF(B40&gt;Data!$E$21,0,IF(Data!$B$17="Yes",IF(Data!$E$17="CA",900,500),0))</f>
        <v>0</v>
      </c>
      <c r="R40" s="75"/>
      <c r="S40" s="75"/>
      <c r="T40" s="68"/>
      <c r="U40" s="1"/>
      <c r="V40" s="1"/>
      <c r="W40" s="1"/>
      <c r="X40" s="1"/>
      <c r="Y40" s="1"/>
      <c r="Z40" s="1"/>
      <c r="AA40" s="2"/>
      <c r="AB40" s="75"/>
      <c r="AC40" s="75"/>
      <c r="AD40" s="75"/>
      <c r="AE40" s="75"/>
      <c r="AF40" s="75"/>
      <c r="AG40" s="75"/>
      <c r="AH40" s="75"/>
      <c r="AI40" s="75"/>
      <c r="AJ40" s="75"/>
      <c r="AK40" s="75"/>
      <c r="AL40" s="75"/>
      <c r="AM40" s="75"/>
      <c r="AN40" s="75"/>
      <c r="AO40" s="75"/>
      <c r="AP40" s="68"/>
      <c r="AQ40" s="68"/>
      <c r="AR40" s="68"/>
      <c r="AS40" s="68"/>
      <c r="AY40" s="73">
        <v>28</v>
      </c>
      <c r="AZ40" s="62"/>
      <c r="BA40" s="4"/>
      <c r="BB40" s="4"/>
      <c r="BC40" s="4"/>
      <c r="BD40" s="4"/>
      <c r="BE40" s="4"/>
      <c r="BF40" s="4"/>
      <c r="BG40" s="4"/>
      <c r="BH40" s="74"/>
      <c r="BI40" s="74"/>
      <c r="BJ40" s="74"/>
    </row>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row r="63" s="75" customFormat="1" ht="12.75"/>
    <row r="64" s="75" customFormat="1" ht="12.75"/>
    <row r="65" s="75" customFormat="1" ht="12.75"/>
    <row r="66" s="75" customFormat="1" ht="12.75"/>
    <row r="67" s="75" customFormat="1" ht="12.75"/>
    <row r="68" s="75" customFormat="1" ht="12.75"/>
    <row r="69" s="75" customFormat="1" ht="12.75"/>
    <row r="70" s="75" customFormat="1" ht="12.75"/>
    <row r="71" s="75" customFormat="1" ht="12.75"/>
    <row r="72" s="75" customFormat="1" ht="12.75"/>
    <row r="73" s="75" customFormat="1" ht="12.75"/>
    <row r="74" s="75" customFormat="1" ht="12.75"/>
    <row r="75" s="75" customFormat="1" ht="12.75"/>
    <row r="76" s="75" customFormat="1" ht="12.75"/>
    <row r="77" s="75" customFormat="1" ht="12.75"/>
    <row r="78" s="75" customFormat="1" ht="12.75"/>
    <row r="79" s="75" customFormat="1" ht="12.75"/>
    <row r="80" s="75" customFormat="1" ht="12.75"/>
    <row r="81" s="75" customFormat="1" ht="12.75"/>
    <row r="82" s="75" customFormat="1" ht="12.75"/>
    <row r="83" s="75" customFormat="1" ht="12.75"/>
    <row r="84" s="75" customFormat="1" ht="12.75"/>
    <row r="85" s="75" customFormat="1" ht="12.75"/>
    <row r="86" s="75" customFormat="1" ht="12.75"/>
    <row r="87" s="75" customFormat="1" ht="12.75"/>
    <row r="88" s="75" customFormat="1" ht="12.75"/>
    <row r="89" s="75" customFormat="1" ht="12.75"/>
    <row r="90" s="75" customFormat="1" ht="12.75"/>
    <row r="91" s="75" customFormat="1" ht="12.75"/>
    <row r="92" s="75" customFormat="1" ht="12.75"/>
    <row r="93" s="75" customFormat="1" ht="12.75"/>
    <row r="94" s="75" customFormat="1" ht="12.75"/>
    <row r="95" s="75" customFormat="1" ht="12.75"/>
    <row r="96" s="75" customFormat="1" ht="12.75"/>
    <row r="97" s="75" customFormat="1" ht="12.75"/>
    <row r="98" s="75" customFormat="1" ht="12.75"/>
    <row r="99" s="75" customFormat="1" ht="12.75"/>
    <row r="100" s="75" customFormat="1" ht="12.75"/>
    <row r="101" s="75" customFormat="1" ht="12.75"/>
    <row r="102" s="75" customFormat="1" ht="12.75"/>
    <row r="103" s="75" customFormat="1" ht="12.75"/>
    <row r="104" s="75" customFormat="1" ht="12.75"/>
    <row r="105" s="75" customFormat="1" ht="12.75"/>
    <row r="106" s="75" customFormat="1" ht="12.75"/>
    <row r="107" s="75" customFormat="1" ht="12.75"/>
    <row r="108" s="75" customFormat="1" ht="12.75"/>
    <row r="109" s="75" customFormat="1" ht="12.75"/>
    <row r="110" s="75" customFormat="1" ht="12.75"/>
    <row r="111" s="75" customFormat="1" ht="12.75"/>
    <row r="112" s="75" customFormat="1" ht="12.75"/>
    <row r="113" s="75" customFormat="1" ht="12.75"/>
    <row r="114" s="75" customFormat="1" ht="12.75"/>
    <row r="115" s="75" customFormat="1" ht="12.75"/>
    <row r="116" s="75" customFormat="1" ht="12.75"/>
    <row r="117" s="75" customFormat="1" ht="12.75"/>
    <row r="118" s="75" customFormat="1" ht="12.75"/>
    <row r="119" s="75" customFormat="1" ht="12.75"/>
    <row r="120" s="75" customFormat="1" ht="12.75"/>
    <row r="121" s="75" customFormat="1" ht="12.75"/>
    <row r="122" s="75" customFormat="1" ht="12.75"/>
    <row r="123" s="75" customFormat="1" ht="12.75"/>
    <row r="124" s="75" customFormat="1" ht="12.75"/>
    <row r="125" s="75" customFormat="1" ht="12.75"/>
    <row r="126" s="75" customFormat="1" ht="12.75"/>
    <row r="127" s="75" customFormat="1" ht="12.75"/>
    <row r="128" s="75" customFormat="1" ht="12.75"/>
    <row r="129" s="75" customFormat="1" ht="12.75"/>
    <row r="130" s="75" customFormat="1" ht="12.75"/>
    <row r="131" s="75" customFormat="1" ht="12.75"/>
    <row r="132" s="75" customFormat="1" ht="12.75"/>
    <row r="133" s="75" customFormat="1" ht="12.75"/>
    <row r="134" s="75" customFormat="1" ht="12.75"/>
    <row r="135" s="75" customFormat="1" ht="12.75"/>
    <row r="136" s="75" customFormat="1" ht="12.75"/>
    <row r="137" s="75" customFormat="1" ht="12.75"/>
    <row r="138" s="75" customFormat="1" ht="12.75"/>
    <row r="139" s="75" customFormat="1" ht="12.75"/>
    <row r="140" s="75" customFormat="1" ht="12.75"/>
    <row r="141" s="75" customFormat="1" ht="12.75"/>
    <row r="142" s="75" customFormat="1" ht="12.75"/>
    <row r="143" s="75" customFormat="1" ht="12.75"/>
    <row r="144" s="75" customFormat="1" ht="12.75"/>
    <row r="145" s="75" customFormat="1" ht="12.75"/>
    <row r="146" s="75" customFormat="1" ht="12.75"/>
    <row r="147" s="75" customFormat="1" ht="12.75"/>
    <row r="148" s="75" customFormat="1" ht="12.75"/>
    <row r="149" s="75" customFormat="1" ht="12.75"/>
    <row r="150" s="75" customFormat="1" ht="12.75"/>
    <row r="151" s="75" customFormat="1" ht="12.75"/>
    <row r="152" s="75" customFormat="1" ht="12.75"/>
    <row r="153" s="75" customFormat="1" ht="12.75"/>
    <row r="154" s="75" customFormat="1" ht="12.75"/>
    <row r="155" s="75" customFormat="1" ht="12.75"/>
    <row r="156" s="75" customFormat="1" ht="12.75"/>
    <row r="157" s="75" customFormat="1" ht="12.75"/>
    <row r="158" s="75" customFormat="1" ht="12.75"/>
    <row r="159" s="75" customFormat="1" ht="12.75"/>
    <row r="160" s="75" customFormat="1" ht="12.75"/>
    <row r="161" s="75" customFormat="1" ht="12.75"/>
    <row r="162" s="75" customFormat="1" ht="12.75"/>
    <row r="163" s="75" customFormat="1" ht="12.75"/>
    <row r="164" s="75" customFormat="1" ht="12.75"/>
    <row r="165" s="75" customFormat="1" ht="12.75"/>
    <row r="166" s="75" customFormat="1" ht="12.75"/>
    <row r="167" s="75" customFormat="1" ht="12.75"/>
    <row r="168" s="75" customFormat="1" ht="12.75"/>
    <row r="169" s="75" customFormat="1" ht="12.75"/>
    <row r="170" s="75" customFormat="1" ht="12.75"/>
    <row r="171" s="75" customFormat="1" ht="12.75"/>
    <row r="172" s="75" customFormat="1" ht="12.75"/>
    <row r="173" s="75" customFormat="1" ht="12.75"/>
    <row r="174" s="75" customFormat="1" ht="12.75"/>
    <row r="175" s="75" customFormat="1" ht="12.75"/>
    <row r="176" s="75" customFormat="1" ht="12.75"/>
    <row r="177" s="75" customFormat="1" ht="12.75"/>
    <row r="178" s="75" customFormat="1" ht="12.75"/>
    <row r="179" s="75" customFormat="1" ht="12.75"/>
    <row r="180" s="75" customFormat="1" ht="12.75"/>
    <row r="181" s="75" customFormat="1" ht="12.75"/>
    <row r="182" s="75" customFormat="1" ht="12.75"/>
    <row r="183" s="75" customFormat="1" ht="12.75"/>
    <row r="184" s="75" customFormat="1" ht="12.75"/>
    <row r="185" s="75" customFormat="1" ht="12.75"/>
    <row r="186" s="75" customFormat="1" ht="12.75"/>
    <row r="187" s="75" customFormat="1" ht="12.75"/>
    <row r="188" s="75" customFormat="1" ht="12.75"/>
    <row r="189" s="75" customFormat="1" ht="12.75"/>
    <row r="190" s="75" customFormat="1" ht="12.75"/>
    <row r="191" s="75" customFormat="1" ht="12.75"/>
    <row r="192" s="75" customFormat="1" ht="12.75"/>
    <row r="193" s="75" customFormat="1" ht="12.75"/>
    <row r="194" s="75" customFormat="1" ht="12.75"/>
    <row r="195" s="75" customFormat="1" ht="12.75"/>
    <row r="196" s="75" customFormat="1" ht="12.75"/>
    <row r="197" s="75" customFormat="1" ht="12.75"/>
    <row r="198" s="75" customFormat="1" ht="12.75"/>
    <row r="199" s="75" customFormat="1" ht="12.75"/>
    <row r="200" s="75" customFormat="1" ht="12.75"/>
    <row r="201" s="75" customFormat="1" ht="12.75"/>
    <row r="202" s="75" customFormat="1" ht="12.75"/>
    <row r="203" s="75" customFormat="1" ht="12.75"/>
    <row r="204" s="75" customFormat="1" ht="12.75"/>
    <row r="205" s="75" customFormat="1" ht="12.75"/>
    <row r="206" s="75" customFormat="1" ht="12.75"/>
    <row r="207" s="75" customFormat="1" ht="12.75"/>
    <row r="208" s="75" customFormat="1" ht="12.75"/>
    <row r="209" s="75" customFormat="1" ht="12.75"/>
    <row r="210" s="75" customFormat="1" ht="12.75"/>
    <row r="211" s="75" customFormat="1" ht="12.75"/>
    <row r="212" s="75" customFormat="1" ht="12.75"/>
    <row r="213" s="75" customFormat="1" ht="12.75"/>
    <row r="214" s="75" customFormat="1" ht="12.75"/>
    <row r="215" s="75" customFormat="1" ht="12.75"/>
    <row r="216" s="75" customFormat="1" ht="12.75"/>
    <row r="217" s="75" customFormat="1" ht="12.75"/>
    <row r="218" s="75" customFormat="1" ht="12.75"/>
    <row r="219" s="75" customFormat="1" ht="12.75"/>
    <row r="220" s="75" customFormat="1" ht="12.75"/>
    <row r="221" s="75" customFormat="1" ht="12.75"/>
    <row r="222" s="75" customFormat="1" ht="12.75"/>
    <row r="223" s="75" customFormat="1" ht="12.75"/>
    <row r="224" s="75" customFormat="1" ht="12.75"/>
    <row r="225" s="75" customFormat="1" ht="12.75"/>
    <row r="226" s="75" customFormat="1" ht="12.75"/>
    <row r="227" s="75" customFormat="1" ht="12.75"/>
    <row r="228" s="75" customFormat="1" ht="12.75"/>
    <row r="229" s="75" customFormat="1" ht="12.75"/>
    <row r="230" s="75" customFormat="1" ht="12.75"/>
    <row r="231" s="75" customFormat="1" ht="12.75"/>
    <row r="232" s="75" customFormat="1" ht="12.75"/>
    <row r="233" s="75" customFormat="1" ht="12.75"/>
    <row r="234" s="75" customFormat="1" ht="12.75"/>
    <row r="235" s="75" customFormat="1" ht="12.75"/>
    <row r="236" s="75" customFormat="1" ht="12.75"/>
    <row r="237" s="75" customFormat="1" ht="12.75"/>
    <row r="238" s="75" customFormat="1" ht="12.75"/>
    <row r="239" s="75" customFormat="1" ht="12.75"/>
    <row r="240" s="75" customFormat="1" ht="12.75"/>
    <row r="241" s="75" customFormat="1" ht="12.75"/>
    <row r="242" s="75" customFormat="1" ht="12.75"/>
    <row r="243" s="75" customFormat="1" ht="12.75"/>
    <row r="244" s="75" customFormat="1" ht="12.75"/>
    <row r="245" s="75" customFormat="1" ht="12.75"/>
    <row r="246" s="75" customFormat="1" ht="12.75"/>
    <row r="247" s="75" customFormat="1" ht="12.75"/>
    <row r="248" s="75" customFormat="1" ht="12.75"/>
    <row r="249" s="75" customFormat="1" ht="12.75"/>
    <row r="250" s="75" customFormat="1" ht="12.75"/>
    <row r="251" s="75" customFormat="1" ht="12.75"/>
    <row r="252" s="75" customFormat="1" ht="12.75"/>
    <row r="253" s="75" customFormat="1" ht="12.75"/>
    <row r="254" s="75" customFormat="1" ht="12.75"/>
    <row r="255" s="75" customFormat="1" ht="12.75"/>
    <row r="256" s="75" customFormat="1" ht="12.75"/>
    <row r="257" s="75" customFormat="1" ht="12.75"/>
    <row r="258" s="75" customFormat="1" ht="12.75"/>
    <row r="259" s="75" customFormat="1" ht="12.75"/>
    <row r="260" s="75" customFormat="1" ht="12.75"/>
    <row r="261" s="75" customFormat="1" ht="12.75"/>
    <row r="262" s="75" customFormat="1" ht="12.75"/>
    <row r="263" s="75" customFormat="1" ht="12.75"/>
    <row r="264" s="75" customFormat="1" ht="12.75"/>
    <row r="265" s="75" customFormat="1" ht="12.75"/>
  </sheetData>
  <sheetProtection password="CF9E" sheet="1" selectLockedCells="1"/>
  <mergeCells count="2">
    <mergeCell ref="A1:S1"/>
    <mergeCell ref="AT2:AU2"/>
  </mergeCells>
  <conditionalFormatting sqref="A3:A21 AC38:AJ40 AK3:AS40 AB3:AB40 U38:AA40 C3:E21 D4:D40 B3:B40 F3:T40">
    <cfRule type="expression" priority="4" dxfId="0" stopIfTrue="1">
      <formula>$F$3=0</formula>
    </cfRule>
  </conditionalFormatting>
  <conditionalFormatting sqref="BP1:DG65536">
    <cfRule type="expression" priority="3" dxfId="0" stopIfTrue="1">
      <formula>$F$3=0</formula>
    </cfRule>
  </conditionalFormatting>
  <conditionalFormatting sqref="A41:IV57">
    <cfRule type="expression" priority="2" dxfId="0" stopIfTrue="1">
      <formula>$F$3=0</formula>
    </cfRule>
  </conditionalFormatting>
  <conditionalFormatting sqref="A58:IV265">
    <cfRule type="expression" priority="1" dxfId="0" stopIfTrue="1">
      <formula>$F$3=0</formula>
    </cfRule>
  </conditionalFormatting>
  <dataValidations count="1">
    <dataValidation type="list" allowBlank="1" showInputMessage="1" showErrorMessage="1" sqref="I3:I40">
      <formula1>"10,12,12.5,14.5,20,22,30"</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U59"/>
  <sheetViews>
    <sheetView zoomScalePageLayoutView="0" workbookViewId="0" topLeftCell="C10">
      <selection activeCell="AJ12" sqref="AJ12"/>
    </sheetView>
  </sheetViews>
  <sheetFormatPr defaultColWidth="9.140625" defaultRowHeight="12.75"/>
  <cols>
    <col min="1" max="2" width="10.140625" style="78" bestFit="1" customWidth="1"/>
    <col min="3" max="3" width="5.28125" style="78" bestFit="1" customWidth="1"/>
    <col min="4" max="4" width="6.00390625" style="78" bestFit="1" customWidth="1"/>
    <col min="5" max="7" width="4.00390625" style="78" customWidth="1"/>
    <col min="8" max="8" width="6.00390625" style="78" bestFit="1" customWidth="1"/>
    <col min="9" max="9" width="6.57421875" style="78" customWidth="1"/>
    <col min="10" max="10" width="6.57421875" style="78" hidden="1" customWidth="1"/>
    <col min="11" max="11" width="5.57421875" style="78" customWidth="1"/>
    <col min="12" max="12" width="4.421875" style="78" customWidth="1"/>
    <col min="13" max="13" width="7.00390625" style="78" bestFit="1" customWidth="1"/>
    <col min="14" max="14" width="5.8515625" style="78" bestFit="1" customWidth="1"/>
    <col min="15" max="15" width="6.00390625" style="78" bestFit="1" customWidth="1"/>
    <col min="16" max="18" width="4.00390625" style="78" customWidth="1"/>
    <col min="19" max="19" width="6.00390625" style="78" bestFit="1" customWidth="1"/>
    <col min="20" max="20" width="5.00390625" style="78" bestFit="1" customWidth="1"/>
    <col min="21" max="21" width="6.421875" style="78" hidden="1" customWidth="1"/>
    <col min="22" max="22" width="5.00390625" style="78" customWidth="1"/>
    <col min="23" max="23" width="4.421875" style="78" customWidth="1"/>
    <col min="24" max="24" width="7.00390625" style="78" bestFit="1" customWidth="1"/>
    <col min="25" max="25" width="4.00390625" style="78" bestFit="1" customWidth="1"/>
    <col min="26" max="26" width="8.140625" style="78" bestFit="1" customWidth="1"/>
    <col min="27" max="27" width="3.00390625" style="78" customWidth="1"/>
    <col min="28" max="28" width="2.8515625" style="78" customWidth="1"/>
    <col min="29" max="29" width="3.7109375" style="78" customWidth="1"/>
    <col min="30" max="30" width="5.00390625" style="78" bestFit="1" customWidth="1"/>
    <col min="31" max="31" width="5.00390625" style="78" customWidth="1"/>
    <col min="32" max="32" width="5.00390625" style="78" hidden="1" customWidth="1"/>
    <col min="33" max="33" width="5.00390625" style="78" customWidth="1"/>
    <col min="34" max="34" width="4.421875" style="78" customWidth="1"/>
    <col min="35" max="35" width="6.28125" style="78" bestFit="1" customWidth="1"/>
    <col min="36" max="36" width="6.28125" style="78" customWidth="1"/>
    <col min="37" max="37" width="4.00390625" style="78" customWidth="1"/>
    <col min="38" max="38" width="6.57421875" style="78" bestFit="1" customWidth="1"/>
    <col min="39" max="39" width="8.57421875" style="78" bestFit="1" customWidth="1"/>
    <col min="40" max="40" width="7.57421875" style="78" bestFit="1" customWidth="1"/>
    <col min="41" max="41" width="3.8515625" style="78" customWidth="1"/>
    <col min="42" max="42" width="12.00390625" style="434" hidden="1" customWidth="1"/>
    <col min="43" max="43" width="6.00390625" style="434" hidden="1" customWidth="1"/>
    <col min="44" max="47" width="7.8515625" style="434" hidden="1" customWidth="1"/>
    <col min="48" max="87" width="9.140625" style="434" hidden="1" customWidth="1"/>
    <col min="88" max="111" width="0" style="434" hidden="1" customWidth="1"/>
    <col min="112" max="16384" width="9.140625" style="434" customWidth="1"/>
  </cols>
  <sheetData>
    <row r="1" spans="1:46" ht="27" customHeight="1">
      <c r="A1" s="601" t="s">
        <v>386</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R1" s="514">
        <v>44561</v>
      </c>
      <c r="AS1" s="515"/>
      <c r="AT1" s="515" t="str">
        <f>DAY(AR1)&amp;"-"&amp;MONTH(AR1)&amp;"-"&amp;YEAR(AR1)</f>
        <v>31-12-2021</v>
      </c>
    </row>
    <row r="2" spans="1:41" ht="25.5" customHeight="1">
      <c r="A2" s="602" t="str">
        <f>"Claim for AAS arrears of  "&amp;Data!B4&amp;" (Employee ID : "&amp;Data!E4&amp;"), "&amp;Data!E28</f>
        <v>Claim for AAS arrears of  CH NAGENDRA RAO (Employee ID : 549611), SRRZPHS NUZVID</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row>
    <row r="3" spans="1:41" ht="17.25" customHeight="1">
      <c r="A3" s="603" t="str">
        <f>"Vide the Proceedings RC No : "&amp;Data!B32&amp;" dt."&amp;Data!F32&amp;" of the "&amp;PROPER(Data!B31)&amp;", "&amp;Data!E28</f>
        <v>Vide the Proceedings RC No : 2/2019-20 dt.6-4-2022 of the Head Master, SRRZPHS NUZVID</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row>
    <row r="4" spans="1:41" ht="17.25" customHeight="1">
      <c r="A4" s="604"/>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79"/>
    </row>
    <row r="5" spans="1:41" ht="17.25" customHeight="1">
      <c r="A5" s="592" t="s">
        <v>126</v>
      </c>
      <c r="B5" s="605"/>
      <c r="C5" s="606" t="s">
        <v>110</v>
      </c>
      <c r="D5" s="592" t="s">
        <v>86</v>
      </c>
      <c r="E5" s="592"/>
      <c r="F5" s="592"/>
      <c r="G5" s="592"/>
      <c r="H5" s="592"/>
      <c r="I5" s="592"/>
      <c r="J5" s="592"/>
      <c r="K5" s="592"/>
      <c r="L5" s="592"/>
      <c r="M5" s="592"/>
      <c r="N5" s="592"/>
      <c r="O5" s="592" t="s">
        <v>127</v>
      </c>
      <c r="P5" s="592"/>
      <c r="Q5" s="592"/>
      <c r="R5" s="592"/>
      <c r="S5" s="592"/>
      <c r="T5" s="592"/>
      <c r="U5" s="592"/>
      <c r="V5" s="592"/>
      <c r="W5" s="592"/>
      <c r="X5" s="592"/>
      <c r="Y5" s="592"/>
      <c r="Z5" s="592" t="s">
        <v>128</v>
      </c>
      <c r="AA5" s="592"/>
      <c r="AB5" s="592"/>
      <c r="AC5" s="592"/>
      <c r="AD5" s="592"/>
      <c r="AE5" s="592"/>
      <c r="AF5" s="592"/>
      <c r="AG5" s="592"/>
      <c r="AH5" s="592"/>
      <c r="AI5" s="592"/>
      <c r="AJ5" s="592"/>
      <c r="AK5" s="592"/>
      <c r="AL5" s="592"/>
      <c r="AM5" s="592"/>
      <c r="AN5" s="592"/>
      <c r="AO5" s="596" t="s">
        <v>129</v>
      </c>
    </row>
    <row r="6" spans="1:41" s="435" customFormat="1" ht="34.5" customHeight="1">
      <c r="A6" s="80" t="s">
        <v>130</v>
      </c>
      <c r="B6" s="81" t="s">
        <v>131</v>
      </c>
      <c r="C6" s="606"/>
      <c r="D6" s="82" t="s">
        <v>132</v>
      </c>
      <c r="E6" s="80" t="s">
        <v>133</v>
      </c>
      <c r="F6" s="80" t="s">
        <v>134</v>
      </c>
      <c r="G6" s="80" t="s">
        <v>15</v>
      </c>
      <c r="H6" s="82" t="s">
        <v>135</v>
      </c>
      <c r="I6" s="82" t="s">
        <v>136</v>
      </c>
      <c r="J6" s="82" t="s">
        <v>389</v>
      </c>
      <c r="K6" s="82" t="s">
        <v>115</v>
      </c>
      <c r="L6" s="82" t="s">
        <v>93</v>
      </c>
      <c r="M6" s="82" t="s">
        <v>137</v>
      </c>
      <c r="N6" s="82" t="s">
        <v>138</v>
      </c>
      <c r="O6" s="82" t="s">
        <v>132</v>
      </c>
      <c r="P6" s="80" t="s">
        <v>133</v>
      </c>
      <c r="Q6" s="80" t="s">
        <v>134</v>
      </c>
      <c r="R6" s="80" t="s">
        <v>15</v>
      </c>
      <c r="S6" s="82" t="s">
        <v>135</v>
      </c>
      <c r="T6" s="82" t="s">
        <v>136</v>
      </c>
      <c r="U6" s="82" t="s">
        <v>389</v>
      </c>
      <c r="V6" s="82" t="s">
        <v>115</v>
      </c>
      <c r="W6" s="82" t="s">
        <v>93</v>
      </c>
      <c r="X6" s="82" t="s">
        <v>137</v>
      </c>
      <c r="Y6" s="82" t="s">
        <v>138</v>
      </c>
      <c r="Z6" s="82" t="s">
        <v>132</v>
      </c>
      <c r="AA6" s="80" t="s">
        <v>133</v>
      </c>
      <c r="AB6" s="80" t="s">
        <v>134</v>
      </c>
      <c r="AC6" s="80" t="s">
        <v>15</v>
      </c>
      <c r="AD6" s="82" t="s">
        <v>135</v>
      </c>
      <c r="AE6" s="82" t="s">
        <v>136</v>
      </c>
      <c r="AF6" s="82" t="s">
        <v>389</v>
      </c>
      <c r="AG6" s="82" t="s">
        <v>115</v>
      </c>
      <c r="AH6" s="82" t="s">
        <v>93</v>
      </c>
      <c r="AI6" s="82" t="s">
        <v>137</v>
      </c>
      <c r="AJ6" s="82" t="s">
        <v>22</v>
      </c>
      <c r="AK6" s="82" t="s">
        <v>138</v>
      </c>
      <c r="AL6" s="83" t="s">
        <v>139</v>
      </c>
      <c r="AM6" s="82" t="s">
        <v>140</v>
      </c>
      <c r="AN6" s="82" t="s">
        <v>141</v>
      </c>
      <c r="AO6" s="597"/>
    </row>
    <row r="7" spans="1:47" s="91" customFormat="1" ht="22.5" customHeight="1">
      <c r="A7" s="84">
        <f>'Bill Preparation'!B3</f>
        <v>44257</v>
      </c>
      <c r="B7" s="84">
        <f>'Bill Preparation'!D3</f>
        <v>44286</v>
      </c>
      <c r="C7" s="85">
        <f aca="true" t="shared" si="0" ref="C7:C12">(B7-A7)+1</f>
        <v>30</v>
      </c>
      <c r="D7" s="86">
        <f>ROUND('Bill Preparation'!F3*C7/'Bill Preparation'!BO3,0)</f>
        <v>78300</v>
      </c>
      <c r="E7" s="86">
        <f>ROUND('Bill Preparation'!N3*C7/'Bill Preparation'!BO3,0)</f>
        <v>0</v>
      </c>
      <c r="F7" s="86">
        <f>ROUND('Bill Preparation'!O3*C7/'Bill Preparation'!BO3,0)</f>
        <v>48</v>
      </c>
      <c r="G7" s="86">
        <f>ROUND('Bill Preparation'!P3*C7/'Bill Preparation'!BO3,0)</f>
        <v>0</v>
      </c>
      <c r="H7" s="86">
        <f>ROUND(ROUND('Bill Preparation'!F3*'Bill Preparation'!H3/100,0)*C7/'Bill Preparation'!BO3,0)</f>
        <v>13538</v>
      </c>
      <c r="I7" s="86">
        <f>ROUND(ROUND('Bill Preparation'!F3*'Bill Preparation'!I3/100,0)*C7/'Bill Preparation'!BO3,0)</f>
        <v>9396</v>
      </c>
      <c r="J7" s="86">
        <f>ROUND(ROUND('Bill Preparation'!F3*'Bill Preparation'!J3/100,0)*C7/'Bill Preparation'!BO3,0)</f>
        <v>0</v>
      </c>
      <c r="K7" s="86">
        <f>'Bill Preparation'!Q3</f>
        <v>0</v>
      </c>
      <c r="L7" s="86">
        <f>ROUND('Bill Preparation'!L3*C7/'Bill Preparation'!BO3,0)</f>
        <v>0</v>
      </c>
      <c r="M7" s="86">
        <f aca="true" t="shared" si="1" ref="M7:M12">SUM(D7:L7)</f>
        <v>101282</v>
      </c>
      <c r="N7" s="87">
        <f>IF(Data!$B$17="Yes",0,IF(C7&gt;AQ7/2,AS7,0))</f>
        <v>200</v>
      </c>
      <c r="O7" s="86">
        <f>ROUND('Bill Preparation'!G3*C7/'Bill Preparation'!BO3,0)</f>
        <v>76277</v>
      </c>
      <c r="P7" s="86">
        <f>ROUND('Bill Preparation'!N3*C7/'Bill Preparation'!BO3,0)</f>
        <v>0</v>
      </c>
      <c r="Q7" s="86">
        <f>ROUND('Bill Preparation'!O3*C7/'Bill Preparation'!BO3,0)</f>
        <v>48</v>
      </c>
      <c r="R7" s="86">
        <f>ROUND('Bill Preparation'!P3*C7/'Bill Preparation'!BO3,0)</f>
        <v>0</v>
      </c>
      <c r="S7" s="86">
        <f>ROUND(ROUND('Bill Preparation'!G3*'Bill Preparation'!H3/100,0)*C7/'Bill Preparation'!BO3,0)</f>
        <v>13188</v>
      </c>
      <c r="T7" s="86">
        <f>ROUND(ROUND('Bill Preparation'!G3*'Bill Preparation'!I3/100,0)*C7/'Bill Preparation'!BO3,0)</f>
        <v>9153</v>
      </c>
      <c r="U7" s="86">
        <f>ROUND(ROUND('Bill Preparation'!G3*'Bill Preparation'!K3/100,0)*C7/'Bill Preparation'!BO3,0)</f>
        <v>0</v>
      </c>
      <c r="V7" s="86">
        <f>'Bill Preparation'!Q3</f>
        <v>0</v>
      </c>
      <c r="W7" s="86">
        <f>ROUND('Bill Preparation'!M3*C7/'Bill Preparation'!BO3,0)</f>
        <v>0</v>
      </c>
      <c r="X7" s="86">
        <f aca="true" t="shared" si="2" ref="X7:X12">SUM(O7:W7)</f>
        <v>98666</v>
      </c>
      <c r="Y7" s="87">
        <f>IF(Data!$B$17="Yes",0,IF(C7&gt;AQ7/2,AU7,0))</f>
        <v>200</v>
      </c>
      <c r="Z7" s="86">
        <f aca="true" t="shared" si="3" ref="Z7:AH7">D7-O7</f>
        <v>2023</v>
      </c>
      <c r="AA7" s="86">
        <f t="shared" si="3"/>
        <v>0</v>
      </c>
      <c r="AB7" s="86">
        <f t="shared" si="3"/>
        <v>0</v>
      </c>
      <c r="AC7" s="86">
        <f t="shared" si="3"/>
        <v>0</v>
      </c>
      <c r="AD7" s="86">
        <f t="shared" si="3"/>
        <v>350</v>
      </c>
      <c r="AE7" s="86">
        <f t="shared" si="3"/>
        <v>243</v>
      </c>
      <c r="AF7" s="86">
        <f t="shared" si="3"/>
        <v>0</v>
      </c>
      <c r="AG7" s="86">
        <f t="shared" si="3"/>
        <v>0</v>
      </c>
      <c r="AH7" s="86">
        <f t="shared" si="3"/>
        <v>0</v>
      </c>
      <c r="AI7" s="86">
        <f>SUM(Z7:AH7)</f>
        <v>2616</v>
      </c>
      <c r="AJ7" s="86">
        <v>0</v>
      </c>
      <c r="AK7" s="86">
        <f>N7-Y7</f>
        <v>0</v>
      </c>
      <c r="AL7" s="88">
        <f>IF(Data!$B$22="CPS",ROUND((Z7+AD7)*10%,0),0)</f>
        <v>0</v>
      </c>
      <c r="AM7" s="86">
        <f>SUM(AJ7:AL7)</f>
        <v>0</v>
      </c>
      <c r="AN7" s="88">
        <f aca="true" t="shared" si="4" ref="AN7:AN38">AI7-AM7</f>
        <v>2616</v>
      </c>
      <c r="AO7" s="89"/>
      <c r="AP7" s="90">
        <f aca="true" t="shared" si="5" ref="AP7:AP13">MONTH(A7)*1</f>
        <v>3</v>
      </c>
      <c r="AQ7" s="91">
        <f>DAY(DATE(YEAR(A7),MONTH(A7)+1,1)-1)*1</f>
        <v>31</v>
      </c>
      <c r="AR7" s="91">
        <f>'Bill Preparation'!F3+'Bill Preparation'!N3+ROUND('Bill Preparation'!F3*'Bill Preparation'!H3/100,0)+ROUND('Bill Preparation'!F3*'Bill Preparation'!I3/100,0)+'Bill Preparation'!L3+'Bill Preparation'!O3+'Bill Preparation'!P3</f>
        <v>104658</v>
      </c>
      <c r="AS7" s="92">
        <f aca="true" t="shared" si="6" ref="AS7:AS13">IF(AR7&gt;20000,200,IF(AR7&gt;15000,150,IF(AR7&gt;10000,100,IF(AR7&gt;5000,80,0))))</f>
        <v>200</v>
      </c>
      <c r="AT7" s="91">
        <f>'Bill Preparation'!G3+'Bill Preparation'!N3+ROUND('Bill Preparation'!G3*'Bill Preparation'!H3/100,0)+ROUND('Bill Preparation'!G3*'Bill Preparation'!I3/100,0)+'Bill Preparation'!M3+'Bill Preparation'!O3+'Bill Preparation'!P3</f>
        <v>101956</v>
      </c>
      <c r="AU7" s="92">
        <f aca="true" t="shared" si="7" ref="AU7:AU13">IF(AT7&gt;20000,200,IF(AT7&gt;15000,150,IF(AT7&gt;10000,100,IF(AT7&gt;5000,80,0))))</f>
        <v>200</v>
      </c>
    </row>
    <row r="8" spans="1:47" s="91" customFormat="1" ht="22.5" customHeight="1">
      <c r="A8" s="84">
        <f>'Bill Preparation'!B4</f>
        <v>44287</v>
      </c>
      <c r="B8" s="84">
        <f>'Bill Preparation'!D4</f>
        <v>44316</v>
      </c>
      <c r="C8" s="85">
        <f t="shared" si="0"/>
        <v>30</v>
      </c>
      <c r="D8" s="86">
        <f>ROUND('Bill Preparation'!F4*C8/'Bill Preparation'!BO4,0)</f>
        <v>80910</v>
      </c>
      <c r="E8" s="86">
        <f>ROUND('Bill Preparation'!N4*C8/'Bill Preparation'!BO4,0)</f>
        <v>0</v>
      </c>
      <c r="F8" s="86">
        <f>ROUND('Bill Preparation'!O4*C8/'Bill Preparation'!BO4,0)</f>
        <v>50</v>
      </c>
      <c r="G8" s="86">
        <f>ROUND('Bill Preparation'!P4*C8/'Bill Preparation'!BO4,0)</f>
        <v>0</v>
      </c>
      <c r="H8" s="86">
        <f>ROUND(ROUND('Bill Preparation'!F4*'Bill Preparation'!H4/100,0)*C8/'Bill Preparation'!BO4,0)</f>
        <v>13989</v>
      </c>
      <c r="I8" s="86">
        <f>ROUND(ROUND('Bill Preparation'!F4*'Bill Preparation'!I4/100,0)*C8/'Bill Preparation'!BO4,0)</f>
        <v>9709</v>
      </c>
      <c r="J8" s="86">
        <f>ROUND(ROUND('Bill Preparation'!F4*'Bill Preparation'!J4/100,0)*C8/'Bill Preparation'!BO4,0)</f>
        <v>0</v>
      </c>
      <c r="K8" s="86">
        <f>'Bill Preparation'!Q4</f>
        <v>0</v>
      </c>
      <c r="L8" s="86">
        <f>ROUND('Bill Preparation'!L4*C8/'Bill Preparation'!BO4,0)</f>
        <v>0</v>
      </c>
      <c r="M8" s="86">
        <f t="shared" si="1"/>
        <v>104658</v>
      </c>
      <c r="N8" s="87">
        <f>IF(Data!$B$17="Yes",0,IF(C8&gt;AQ8/2,AS8,0))</f>
        <v>200</v>
      </c>
      <c r="O8" s="86">
        <f>ROUND('Bill Preparation'!G4*C8/'Bill Preparation'!BO4,0)</f>
        <v>78820</v>
      </c>
      <c r="P8" s="86">
        <f>ROUND('Bill Preparation'!N4*C8/'Bill Preparation'!BO4,0)</f>
        <v>0</v>
      </c>
      <c r="Q8" s="86">
        <f>ROUND('Bill Preparation'!O4*C8/'Bill Preparation'!BO4,0)</f>
        <v>50</v>
      </c>
      <c r="R8" s="86">
        <f>ROUND('Bill Preparation'!P4*C8/'Bill Preparation'!BO4,0)</f>
        <v>0</v>
      </c>
      <c r="S8" s="86">
        <f>ROUND(ROUND('Bill Preparation'!G4*'Bill Preparation'!H4/100,0)*C8/'Bill Preparation'!BO4,0)</f>
        <v>13628</v>
      </c>
      <c r="T8" s="86">
        <f>ROUND(ROUND('Bill Preparation'!G4*'Bill Preparation'!I4/100,0)*C8/'Bill Preparation'!BO4,0)</f>
        <v>9458</v>
      </c>
      <c r="U8" s="86">
        <f>ROUND(ROUND('Bill Preparation'!G4*'Bill Preparation'!K4/100,0)*C8/'Bill Preparation'!BO4,0)</f>
        <v>0</v>
      </c>
      <c r="V8" s="86">
        <f>'Bill Preparation'!Q4</f>
        <v>0</v>
      </c>
      <c r="W8" s="86">
        <f>ROUND('Bill Preparation'!M4*C8/'Bill Preparation'!BO4,0)</f>
        <v>0</v>
      </c>
      <c r="X8" s="86">
        <f t="shared" si="2"/>
        <v>101956</v>
      </c>
      <c r="Y8" s="87">
        <f>IF(Data!$B$17="Yes",0,IF(C8&gt;AQ8/2,AU8,0))</f>
        <v>200</v>
      </c>
      <c r="Z8" s="86">
        <f aca="true" t="shared" si="8" ref="Z8:AE13">D8-O8</f>
        <v>2090</v>
      </c>
      <c r="AA8" s="86">
        <f t="shared" si="8"/>
        <v>0</v>
      </c>
      <c r="AB8" s="86">
        <f t="shared" si="8"/>
        <v>0</v>
      </c>
      <c r="AC8" s="86">
        <f t="shared" si="8"/>
        <v>0</v>
      </c>
      <c r="AD8" s="86">
        <f t="shared" si="8"/>
        <v>361</v>
      </c>
      <c r="AE8" s="86">
        <f t="shared" si="8"/>
        <v>251</v>
      </c>
      <c r="AF8" s="86">
        <f aca="true" t="shared" si="9" ref="AF8:AF38">J8-U8</f>
        <v>0</v>
      </c>
      <c r="AG8" s="86">
        <f aca="true" t="shared" si="10" ref="AG8:AH13">K8-V8</f>
        <v>0</v>
      </c>
      <c r="AH8" s="86">
        <f t="shared" si="10"/>
        <v>0</v>
      </c>
      <c r="AI8" s="86">
        <f aca="true" t="shared" si="11" ref="AI8:AI13">M8-X8</f>
        <v>2702</v>
      </c>
      <c r="AJ8" s="86">
        <v>0</v>
      </c>
      <c r="AK8" s="86">
        <f aca="true" t="shared" si="12" ref="AK8:AK38">IF(C8&gt;AQ8/2,(N8-Y8),0)</f>
        <v>0</v>
      </c>
      <c r="AL8" s="88">
        <f>IF(Data!$B$22="CPS",ROUND((Z8+AD8)*10%,0),0)</f>
        <v>0</v>
      </c>
      <c r="AM8" s="86">
        <f aca="true" t="shared" si="13" ref="AM8:AM38">SUM(AJ8:AL8)</f>
        <v>0</v>
      </c>
      <c r="AN8" s="88">
        <f t="shared" si="4"/>
        <v>2702</v>
      </c>
      <c r="AO8" s="89"/>
      <c r="AP8" s="90">
        <f t="shared" si="5"/>
        <v>4</v>
      </c>
      <c r="AQ8" s="91">
        <f aca="true" t="shared" si="14" ref="AQ8:AQ38">DAY(DATE(YEAR(A8),MONTH(A8)+1,1)-1)*1</f>
        <v>30</v>
      </c>
      <c r="AR8" s="91">
        <f>'Bill Preparation'!F4+'Bill Preparation'!N4+ROUND('Bill Preparation'!F4*'Bill Preparation'!H4/100,0)+ROUND('Bill Preparation'!F4*'Bill Preparation'!I4/100,0)+'Bill Preparation'!L4+'Bill Preparation'!O4+'Bill Preparation'!P4</f>
        <v>104658</v>
      </c>
      <c r="AS8" s="92">
        <f t="shared" si="6"/>
        <v>200</v>
      </c>
      <c r="AT8" s="91">
        <f>'Bill Preparation'!G4+'Bill Preparation'!N4+ROUND('Bill Preparation'!G4*'Bill Preparation'!H4/100,0)+ROUND('Bill Preparation'!G4*'Bill Preparation'!I4/100,0)+'Bill Preparation'!M4+'Bill Preparation'!O4+'Bill Preparation'!P4</f>
        <v>101956</v>
      </c>
      <c r="AU8" s="92">
        <f t="shared" si="7"/>
        <v>200</v>
      </c>
    </row>
    <row r="9" spans="1:47" s="91" customFormat="1" ht="22.5" customHeight="1">
      <c r="A9" s="84">
        <f>'Bill Preparation'!B5</f>
        <v>44317</v>
      </c>
      <c r="B9" s="84">
        <f>'Bill Preparation'!D5</f>
        <v>44347</v>
      </c>
      <c r="C9" s="85">
        <f t="shared" si="0"/>
        <v>31</v>
      </c>
      <c r="D9" s="86">
        <f>ROUND('Bill Preparation'!F5*C9/'Bill Preparation'!BO5,0)</f>
        <v>80910</v>
      </c>
      <c r="E9" s="86">
        <f>ROUND('Bill Preparation'!N5*C9/'Bill Preparation'!BO5,0)</f>
        <v>0</v>
      </c>
      <c r="F9" s="86">
        <f>ROUND('Bill Preparation'!O5*C9/'Bill Preparation'!BO5,0)</f>
        <v>50</v>
      </c>
      <c r="G9" s="86">
        <f>ROUND('Bill Preparation'!P5*C9/'Bill Preparation'!BO5,0)</f>
        <v>0</v>
      </c>
      <c r="H9" s="86">
        <f>ROUND(ROUND('Bill Preparation'!F5*'Bill Preparation'!H5/100,0)*C9/'Bill Preparation'!BO5,0)</f>
        <v>13989</v>
      </c>
      <c r="I9" s="86">
        <f>ROUND(ROUND('Bill Preparation'!F5*'Bill Preparation'!I5/100,0)*C9/'Bill Preparation'!BO5,0)</f>
        <v>9709</v>
      </c>
      <c r="J9" s="86">
        <f>ROUND(ROUND('Bill Preparation'!F5*'Bill Preparation'!J5/100,0)*C9/'Bill Preparation'!BO5,0)</f>
        <v>0</v>
      </c>
      <c r="K9" s="86">
        <f>'Bill Preparation'!Q5</f>
        <v>0</v>
      </c>
      <c r="L9" s="86">
        <f>ROUND('Bill Preparation'!L5*C9/'Bill Preparation'!BO5,0)</f>
        <v>0</v>
      </c>
      <c r="M9" s="86">
        <f t="shared" si="1"/>
        <v>104658</v>
      </c>
      <c r="N9" s="87">
        <f>IF(Data!$B$17="Yes",0,IF(C9&gt;AQ9/2,AS9,0))</f>
        <v>200</v>
      </c>
      <c r="O9" s="86">
        <f>ROUND('Bill Preparation'!G5*C9/'Bill Preparation'!BO5,0)</f>
        <v>78820</v>
      </c>
      <c r="P9" s="86">
        <f>ROUND('Bill Preparation'!N5*C9/'Bill Preparation'!BO5,0)</f>
        <v>0</v>
      </c>
      <c r="Q9" s="86">
        <f>ROUND('Bill Preparation'!O5*C9/'Bill Preparation'!BO5,0)</f>
        <v>50</v>
      </c>
      <c r="R9" s="86">
        <f>ROUND('Bill Preparation'!P5*C9/'Bill Preparation'!BO5,0)</f>
        <v>0</v>
      </c>
      <c r="S9" s="86">
        <f>ROUND(ROUND('Bill Preparation'!G5*'Bill Preparation'!H5/100,0)*C9/'Bill Preparation'!BO5,0)</f>
        <v>13628</v>
      </c>
      <c r="T9" s="86">
        <f>ROUND(ROUND('Bill Preparation'!G5*'Bill Preparation'!I5/100,0)*C9/'Bill Preparation'!BO5,0)</f>
        <v>9458</v>
      </c>
      <c r="U9" s="86">
        <f>ROUND(ROUND('Bill Preparation'!G5*'Bill Preparation'!K5/100,0)*C9/'Bill Preparation'!BO5,0)</f>
        <v>0</v>
      </c>
      <c r="V9" s="86">
        <f>'Bill Preparation'!Q5</f>
        <v>0</v>
      </c>
      <c r="W9" s="86">
        <f>ROUND('Bill Preparation'!M5*C9/'Bill Preparation'!BO5,0)</f>
        <v>0</v>
      </c>
      <c r="X9" s="86">
        <f t="shared" si="2"/>
        <v>101956</v>
      </c>
      <c r="Y9" s="87">
        <f>IF(Data!$B$17="Yes",0,IF(C9&gt;AQ9/2,AU9,0))</f>
        <v>200</v>
      </c>
      <c r="Z9" s="86">
        <f t="shared" si="8"/>
        <v>2090</v>
      </c>
      <c r="AA9" s="86">
        <f t="shared" si="8"/>
        <v>0</v>
      </c>
      <c r="AB9" s="86">
        <f t="shared" si="8"/>
        <v>0</v>
      </c>
      <c r="AC9" s="86">
        <f t="shared" si="8"/>
        <v>0</v>
      </c>
      <c r="AD9" s="86">
        <f t="shared" si="8"/>
        <v>361</v>
      </c>
      <c r="AE9" s="86">
        <f t="shared" si="8"/>
        <v>251</v>
      </c>
      <c r="AF9" s="86">
        <f t="shared" si="9"/>
        <v>0</v>
      </c>
      <c r="AG9" s="86">
        <f t="shared" si="10"/>
        <v>0</v>
      </c>
      <c r="AH9" s="86">
        <f t="shared" si="10"/>
        <v>0</v>
      </c>
      <c r="AI9" s="86">
        <f t="shared" si="11"/>
        <v>2702</v>
      </c>
      <c r="AJ9" s="86">
        <v>0</v>
      </c>
      <c r="AK9" s="86">
        <f t="shared" si="12"/>
        <v>0</v>
      </c>
      <c r="AL9" s="88">
        <f>IF(Data!$B$22="CPS",ROUND((Z9+AD9)*10%,0),0)</f>
        <v>0</v>
      </c>
      <c r="AM9" s="86">
        <f t="shared" si="13"/>
        <v>0</v>
      </c>
      <c r="AN9" s="88">
        <f t="shared" si="4"/>
        <v>2702</v>
      </c>
      <c r="AO9" s="89"/>
      <c r="AP9" s="90">
        <f t="shared" si="5"/>
        <v>5</v>
      </c>
      <c r="AQ9" s="91">
        <f t="shared" si="14"/>
        <v>31</v>
      </c>
      <c r="AR9" s="91">
        <f>'Bill Preparation'!F5+'Bill Preparation'!N5+ROUND('Bill Preparation'!F5*'Bill Preparation'!H5/100,0)+ROUND('Bill Preparation'!F5*'Bill Preparation'!I5/100,0)+'Bill Preparation'!L5+'Bill Preparation'!O5+'Bill Preparation'!P5</f>
        <v>104658</v>
      </c>
      <c r="AS9" s="92">
        <f t="shared" si="6"/>
        <v>200</v>
      </c>
      <c r="AT9" s="91">
        <f>'Bill Preparation'!G5+'Bill Preparation'!N5+ROUND('Bill Preparation'!G5*'Bill Preparation'!H5/100,0)+ROUND('Bill Preparation'!G5*'Bill Preparation'!I5/100,0)+'Bill Preparation'!M5+'Bill Preparation'!O5+'Bill Preparation'!P5</f>
        <v>101956</v>
      </c>
      <c r="AU9" s="92">
        <f t="shared" si="7"/>
        <v>200</v>
      </c>
    </row>
    <row r="10" spans="1:47" s="93" customFormat="1" ht="22.5" customHeight="1">
      <c r="A10" s="84">
        <f>'Bill Preparation'!B6</f>
        <v>44348</v>
      </c>
      <c r="B10" s="84">
        <f>'Bill Preparation'!D6</f>
        <v>44377</v>
      </c>
      <c r="C10" s="85">
        <f t="shared" si="0"/>
        <v>30</v>
      </c>
      <c r="D10" s="86">
        <f>ROUND('Bill Preparation'!F6*C10/'Bill Preparation'!BO6,0)</f>
        <v>80910</v>
      </c>
      <c r="E10" s="86">
        <f>ROUND('Bill Preparation'!N6*C10/'Bill Preparation'!BO6,0)</f>
        <v>0</v>
      </c>
      <c r="F10" s="86">
        <f>ROUND('Bill Preparation'!O6*C10/'Bill Preparation'!BO6,0)</f>
        <v>50</v>
      </c>
      <c r="G10" s="86">
        <f>ROUND('Bill Preparation'!P6*C10/'Bill Preparation'!BO6,0)</f>
        <v>0</v>
      </c>
      <c r="H10" s="86">
        <f>ROUND(ROUND('Bill Preparation'!F6*'Bill Preparation'!H6/100,0)*C10/'Bill Preparation'!BO6,0)</f>
        <v>13989</v>
      </c>
      <c r="I10" s="86">
        <f>ROUND(ROUND('Bill Preparation'!F6*'Bill Preparation'!I6/100,0)*C10/'Bill Preparation'!BO6,0)</f>
        <v>9709</v>
      </c>
      <c r="J10" s="86">
        <f>ROUND(ROUND('Bill Preparation'!F6*'Bill Preparation'!J6/100,0)*C10/'Bill Preparation'!BO6,0)</f>
        <v>0</v>
      </c>
      <c r="K10" s="86">
        <f>'Bill Preparation'!Q6</f>
        <v>0</v>
      </c>
      <c r="L10" s="86">
        <f>ROUND('Bill Preparation'!L6*C10/'Bill Preparation'!BO6,0)</f>
        <v>0</v>
      </c>
      <c r="M10" s="86">
        <f t="shared" si="1"/>
        <v>104658</v>
      </c>
      <c r="N10" s="87">
        <f>IF(Data!$B$17="Yes",0,IF(C10&gt;AQ10/2,AS10,0))</f>
        <v>200</v>
      </c>
      <c r="O10" s="86">
        <f>ROUND('Bill Preparation'!G6*C10/'Bill Preparation'!BO6,0)</f>
        <v>78820</v>
      </c>
      <c r="P10" s="86">
        <f>ROUND('Bill Preparation'!N6*C10/'Bill Preparation'!BO6,0)</f>
        <v>0</v>
      </c>
      <c r="Q10" s="86">
        <f>ROUND('Bill Preparation'!O6*C10/'Bill Preparation'!BO6,0)</f>
        <v>50</v>
      </c>
      <c r="R10" s="86">
        <f>ROUND('Bill Preparation'!P6*C10/'Bill Preparation'!BO6,0)</f>
        <v>0</v>
      </c>
      <c r="S10" s="86">
        <f>ROUND(ROUND('Bill Preparation'!G6*'Bill Preparation'!H6/100,0)*C10/'Bill Preparation'!BO6,0)</f>
        <v>13628</v>
      </c>
      <c r="T10" s="86">
        <f>ROUND(ROUND('Bill Preparation'!G6*'Bill Preparation'!I6/100,0)*C10/'Bill Preparation'!BO6,0)</f>
        <v>9458</v>
      </c>
      <c r="U10" s="86">
        <f>ROUND(ROUND('Bill Preparation'!G6*'Bill Preparation'!K6/100,0)*C10/'Bill Preparation'!BO6,0)</f>
        <v>0</v>
      </c>
      <c r="V10" s="86">
        <f>'Bill Preparation'!Q6</f>
        <v>0</v>
      </c>
      <c r="W10" s="86">
        <f>ROUND('Bill Preparation'!M6*C10/'Bill Preparation'!BO6,0)</f>
        <v>0</v>
      </c>
      <c r="X10" s="86">
        <f t="shared" si="2"/>
        <v>101956</v>
      </c>
      <c r="Y10" s="87">
        <f>IF(Data!$B$17="Yes",0,IF(C10&gt;AQ10/2,AU10,0))</f>
        <v>200</v>
      </c>
      <c r="Z10" s="86">
        <f t="shared" si="8"/>
        <v>2090</v>
      </c>
      <c r="AA10" s="86">
        <f t="shared" si="8"/>
        <v>0</v>
      </c>
      <c r="AB10" s="86">
        <f t="shared" si="8"/>
        <v>0</v>
      </c>
      <c r="AC10" s="86">
        <f t="shared" si="8"/>
        <v>0</v>
      </c>
      <c r="AD10" s="86">
        <f t="shared" si="8"/>
        <v>361</v>
      </c>
      <c r="AE10" s="86">
        <f t="shared" si="8"/>
        <v>251</v>
      </c>
      <c r="AF10" s="86">
        <f t="shared" si="9"/>
        <v>0</v>
      </c>
      <c r="AG10" s="86">
        <f t="shared" si="10"/>
        <v>0</v>
      </c>
      <c r="AH10" s="86">
        <f t="shared" si="10"/>
        <v>0</v>
      </c>
      <c r="AI10" s="86">
        <f t="shared" si="11"/>
        <v>2702</v>
      </c>
      <c r="AJ10" s="86">
        <v>0</v>
      </c>
      <c r="AK10" s="86">
        <f t="shared" si="12"/>
        <v>0</v>
      </c>
      <c r="AL10" s="88">
        <f>IF(Data!$B$22="CPS",ROUND((Z10+AD10)*10%,0),0)</f>
        <v>0</v>
      </c>
      <c r="AM10" s="86">
        <f t="shared" si="13"/>
        <v>0</v>
      </c>
      <c r="AN10" s="88">
        <f t="shared" si="4"/>
        <v>2702</v>
      </c>
      <c r="AO10" s="89"/>
      <c r="AP10" s="90">
        <f t="shared" si="5"/>
        <v>6</v>
      </c>
      <c r="AQ10" s="91">
        <f t="shared" si="14"/>
        <v>30</v>
      </c>
      <c r="AR10" s="91">
        <f>'Bill Preparation'!F6+'Bill Preparation'!N6+ROUND('Bill Preparation'!F6*'Bill Preparation'!H6/100,0)+ROUND('Bill Preparation'!F6*'Bill Preparation'!I6/100,0)+'Bill Preparation'!L6+'Bill Preparation'!O6+'Bill Preparation'!P6</f>
        <v>104658</v>
      </c>
      <c r="AS10" s="92">
        <f t="shared" si="6"/>
        <v>200</v>
      </c>
      <c r="AT10" s="91">
        <f>'Bill Preparation'!G6+'Bill Preparation'!N6+ROUND('Bill Preparation'!G6*'Bill Preparation'!H6/100,0)+ROUND('Bill Preparation'!G6*'Bill Preparation'!I6/100,0)+'Bill Preparation'!M6+'Bill Preparation'!O6+'Bill Preparation'!P6</f>
        <v>101956</v>
      </c>
      <c r="AU10" s="92">
        <f t="shared" si="7"/>
        <v>200</v>
      </c>
    </row>
    <row r="11" spans="1:47" s="93" customFormat="1" ht="22.5" customHeight="1">
      <c r="A11" s="84">
        <f>'Bill Preparation'!B7</f>
        <v>44378</v>
      </c>
      <c r="B11" s="84">
        <f>'Bill Preparation'!D7</f>
        <v>44408</v>
      </c>
      <c r="C11" s="85">
        <f t="shared" si="0"/>
        <v>31</v>
      </c>
      <c r="D11" s="86">
        <f>ROUND('Bill Preparation'!F7*C11/'Bill Preparation'!BO7,0)</f>
        <v>80910</v>
      </c>
      <c r="E11" s="86">
        <f>ROUND('Bill Preparation'!N7*C11/'Bill Preparation'!BO7,0)</f>
        <v>0</v>
      </c>
      <c r="F11" s="86">
        <f>ROUND('Bill Preparation'!O7*C11/'Bill Preparation'!BO7,0)</f>
        <v>50</v>
      </c>
      <c r="G11" s="86">
        <f>ROUND('Bill Preparation'!P7*C11/'Bill Preparation'!BO7,0)</f>
        <v>0</v>
      </c>
      <c r="H11" s="86">
        <f>ROUND(ROUND('Bill Preparation'!F7*'Bill Preparation'!H7/100,0)*C11/'Bill Preparation'!BO7,0)</f>
        <v>16198</v>
      </c>
      <c r="I11" s="86">
        <f>ROUND(ROUND('Bill Preparation'!F7*'Bill Preparation'!I7/100,0)*C11/'Bill Preparation'!BO7,0)</f>
        <v>9709</v>
      </c>
      <c r="J11" s="86">
        <f>ROUND(ROUND('Bill Preparation'!F7*'Bill Preparation'!J7/100,0)*C11/'Bill Preparation'!BO7,0)</f>
        <v>0</v>
      </c>
      <c r="K11" s="86">
        <f>'Bill Preparation'!Q7</f>
        <v>0</v>
      </c>
      <c r="L11" s="86">
        <f>ROUND('Bill Preparation'!L7*C11/'Bill Preparation'!BO7,0)</f>
        <v>0</v>
      </c>
      <c r="M11" s="86">
        <f t="shared" si="1"/>
        <v>106867</v>
      </c>
      <c r="N11" s="87">
        <f>IF(Data!$B$17="Yes",0,IF(C11&gt;AQ11/2,AS11,0))</f>
        <v>200</v>
      </c>
      <c r="O11" s="86">
        <f>ROUND('Bill Preparation'!G7*C11/'Bill Preparation'!BO7,0)</f>
        <v>78820</v>
      </c>
      <c r="P11" s="86">
        <f>ROUND('Bill Preparation'!N7*C11/'Bill Preparation'!BO7,0)</f>
        <v>0</v>
      </c>
      <c r="Q11" s="86">
        <f>ROUND('Bill Preparation'!O7*C11/'Bill Preparation'!BO7,0)</f>
        <v>50</v>
      </c>
      <c r="R11" s="86">
        <f>ROUND('Bill Preparation'!P7*C11/'Bill Preparation'!BO7,0)</f>
        <v>0</v>
      </c>
      <c r="S11" s="86">
        <f>ROUND(ROUND('Bill Preparation'!G7*'Bill Preparation'!H7/100,0)*C11/'Bill Preparation'!BO7,0)</f>
        <v>15780</v>
      </c>
      <c r="T11" s="86">
        <f>ROUND(ROUND('Bill Preparation'!G7*'Bill Preparation'!I7/100,0)*C11/'Bill Preparation'!BO7,0)</f>
        <v>9458</v>
      </c>
      <c r="U11" s="86">
        <f>ROUND(ROUND('Bill Preparation'!G7*'Bill Preparation'!K7/100,0)*C11/'Bill Preparation'!BO7,0)</f>
        <v>0</v>
      </c>
      <c r="V11" s="86">
        <f>'Bill Preparation'!Q7</f>
        <v>0</v>
      </c>
      <c r="W11" s="86">
        <f>ROUND('Bill Preparation'!M7*C11/'Bill Preparation'!BO7,0)</f>
        <v>0</v>
      </c>
      <c r="X11" s="86">
        <f t="shared" si="2"/>
        <v>104108</v>
      </c>
      <c r="Y11" s="87">
        <f>IF(Data!$B$17="Yes",0,IF(C11&gt;AQ11/2,AU11,0))</f>
        <v>200</v>
      </c>
      <c r="Z11" s="86">
        <f t="shared" si="8"/>
        <v>2090</v>
      </c>
      <c r="AA11" s="86">
        <f t="shared" si="8"/>
        <v>0</v>
      </c>
      <c r="AB11" s="86">
        <f t="shared" si="8"/>
        <v>0</v>
      </c>
      <c r="AC11" s="86">
        <f t="shared" si="8"/>
        <v>0</v>
      </c>
      <c r="AD11" s="86">
        <f t="shared" si="8"/>
        <v>418</v>
      </c>
      <c r="AE11" s="86">
        <f t="shared" si="8"/>
        <v>251</v>
      </c>
      <c r="AF11" s="86">
        <f t="shared" si="9"/>
        <v>0</v>
      </c>
      <c r="AG11" s="86">
        <f t="shared" si="10"/>
        <v>0</v>
      </c>
      <c r="AH11" s="86">
        <f t="shared" si="10"/>
        <v>0</v>
      </c>
      <c r="AI11" s="86">
        <f t="shared" si="11"/>
        <v>2759</v>
      </c>
      <c r="AJ11" s="86">
        <v>0</v>
      </c>
      <c r="AK11" s="86">
        <f t="shared" si="12"/>
        <v>0</v>
      </c>
      <c r="AL11" s="88">
        <f>IF(Data!$B$22="CPS",ROUND((Z11+AD11)*10%,0),0)</f>
        <v>0</v>
      </c>
      <c r="AM11" s="86">
        <f t="shared" si="13"/>
        <v>0</v>
      </c>
      <c r="AN11" s="88">
        <f t="shared" si="4"/>
        <v>2759</v>
      </c>
      <c r="AO11" s="89"/>
      <c r="AP11" s="90">
        <f t="shared" si="5"/>
        <v>7</v>
      </c>
      <c r="AQ11" s="91">
        <f t="shared" si="14"/>
        <v>31</v>
      </c>
      <c r="AR11" s="91">
        <f>'Bill Preparation'!F7+'Bill Preparation'!N7+ROUND('Bill Preparation'!F7*'Bill Preparation'!H7/100,0)+ROUND('Bill Preparation'!F7*'Bill Preparation'!I7/100,0)+'Bill Preparation'!L7+'Bill Preparation'!O7+'Bill Preparation'!P7</f>
        <v>106867</v>
      </c>
      <c r="AS11" s="92">
        <f t="shared" si="6"/>
        <v>200</v>
      </c>
      <c r="AT11" s="91">
        <f>'Bill Preparation'!G7+'Bill Preparation'!N7+ROUND('Bill Preparation'!G7*'Bill Preparation'!H7/100,0)+ROUND('Bill Preparation'!G7*'Bill Preparation'!I7/100,0)+'Bill Preparation'!M7+'Bill Preparation'!O7+'Bill Preparation'!P7</f>
        <v>104108</v>
      </c>
      <c r="AU11" s="92">
        <f t="shared" si="7"/>
        <v>200</v>
      </c>
    </row>
    <row r="12" spans="1:47" s="93" customFormat="1" ht="22.5" customHeight="1">
      <c r="A12" s="84">
        <f>'Bill Preparation'!B8</f>
        <v>44409</v>
      </c>
      <c r="B12" s="84">
        <f>'Bill Preparation'!D8</f>
        <v>44439</v>
      </c>
      <c r="C12" s="85">
        <f t="shared" si="0"/>
        <v>31</v>
      </c>
      <c r="D12" s="86">
        <f>ROUND('Bill Preparation'!F8*C12/'Bill Preparation'!BO8,0)</f>
        <v>80910</v>
      </c>
      <c r="E12" s="86">
        <f>ROUND('Bill Preparation'!N8*C12/'Bill Preparation'!BO8,0)</f>
        <v>0</v>
      </c>
      <c r="F12" s="86">
        <f>ROUND('Bill Preparation'!O8*C12/'Bill Preparation'!BO8,0)</f>
        <v>50</v>
      </c>
      <c r="G12" s="86">
        <f>ROUND('Bill Preparation'!P8*C12/'Bill Preparation'!BO8,0)</f>
        <v>0</v>
      </c>
      <c r="H12" s="86">
        <f>ROUND(ROUND('Bill Preparation'!F8*'Bill Preparation'!H8/100,0)*C12/'Bill Preparation'!BO8,0)</f>
        <v>16198</v>
      </c>
      <c r="I12" s="86">
        <f>ROUND(ROUND('Bill Preparation'!F8*'Bill Preparation'!I8/100,0)*C12/'Bill Preparation'!BO8,0)</f>
        <v>9709</v>
      </c>
      <c r="J12" s="86">
        <f>ROUND(ROUND('Bill Preparation'!F8*'Bill Preparation'!J8/100,0)*C12/'Bill Preparation'!BO8,0)</f>
        <v>0</v>
      </c>
      <c r="K12" s="86">
        <f>'Bill Preparation'!Q8</f>
        <v>0</v>
      </c>
      <c r="L12" s="86">
        <f>ROUND('Bill Preparation'!L8*C12/'Bill Preparation'!BO8,0)</f>
        <v>0</v>
      </c>
      <c r="M12" s="86">
        <f t="shared" si="1"/>
        <v>106867</v>
      </c>
      <c r="N12" s="87">
        <f>IF(Data!$B$17="Yes",0,IF(C12&gt;AQ12/2,AS12,0))</f>
        <v>200</v>
      </c>
      <c r="O12" s="86">
        <f>ROUND('Bill Preparation'!G8*C12/'Bill Preparation'!BO8,0)</f>
        <v>78820</v>
      </c>
      <c r="P12" s="86">
        <f>ROUND('Bill Preparation'!N8*C12/'Bill Preparation'!BO8,0)</f>
        <v>0</v>
      </c>
      <c r="Q12" s="86">
        <f>ROUND('Bill Preparation'!O8*C12/'Bill Preparation'!BO8,0)</f>
        <v>50</v>
      </c>
      <c r="R12" s="86">
        <f>ROUND('Bill Preparation'!P8*C12/'Bill Preparation'!BO8,0)</f>
        <v>0</v>
      </c>
      <c r="S12" s="86">
        <f>ROUND(ROUND('Bill Preparation'!G8*'Bill Preparation'!H8/100,0)*C12/'Bill Preparation'!BO8,0)</f>
        <v>15780</v>
      </c>
      <c r="T12" s="86">
        <f>ROUND(ROUND('Bill Preparation'!G8*'Bill Preparation'!I8/100,0)*C12/'Bill Preparation'!BO8,0)</f>
        <v>9458</v>
      </c>
      <c r="U12" s="86">
        <f>ROUND(ROUND('Bill Preparation'!G8*'Bill Preparation'!K8/100,0)*C12/'Bill Preparation'!BO8,0)</f>
        <v>0</v>
      </c>
      <c r="V12" s="86">
        <f>'Bill Preparation'!Q8</f>
        <v>0</v>
      </c>
      <c r="W12" s="86">
        <f>ROUND('Bill Preparation'!M8*C12/'Bill Preparation'!BO8,0)</f>
        <v>0</v>
      </c>
      <c r="X12" s="86">
        <f t="shared" si="2"/>
        <v>104108</v>
      </c>
      <c r="Y12" s="87">
        <f>IF(Data!$B$17="Yes",0,IF(C12&gt;AQ12/2,AU12,0))</f>
        <v>200</v>
      </c>
      <c r="Z12" s="86">
        <f t="shared" si="8"/>
        <v>2090</v>
      </c>
      <c r="AA12" s="86">
        <f t="shared" si="8"/>
        <v>0</v>
      </c>
      <c r="AB12" s="86">
        <f t="shared" si="8"/>
        <v>0</v>
      </c>
      <c r="AC12" s="86">
        <f t="shared" si="8"/>
        <v>0</v>
      </c>
      <c r="AD12" s="86">
        <f t="shared" si="8"/>
        <v>418</v>
      </c>
      <c r="AE12" s="86">
        <f t="shared" si="8"/>
        <v>251</v>
      </c>
      <c r="AF12" s="86">
        <f t="shared" si="9"/>
        <v>0</v>
      </c>
      <c r="AG12" s="86">
        <f t="shared" si="10"/>
        <v>0</v>
      </c>
      <c r="AH12" s="86">
        <f t="shared" si="10"/>
        <v>0</v>
      </c>
      <c r="AI12" s="86">
        <f t="shared" si="11"/>
        <v>2759</v>
      </c>
      <c r="AJ12" s="86">
        <v>0</v>
      </c>
      <c r="AK12" s="86">
        <f t="shared" si="12"/>
        <v>0</v>
      </c>
      <c r="AL12" s="88">
        <f>IF(Data!$B$22="CPS",ROUND((Z12+AD12)*10%,0),0)</f>
        <v>0</v>
      </c>
      <c r="AM12" s="86">
        <f t="shared" si="13"/>
        <v>0</v>
      </c>
      <c r="AN12" s="88">
        <f t="shared" si="4"/>
        <v>2759</v>
      </c>
      <c r="AO12" s="89"/>
      <c r="AP12" s="90">
        <f t="shared" si="5"/>
        <v>8</v>
      </c>
      <c r="AQ12" s="91">
        <f t="shared" si="14"/>
        <v>31</v>
      </c>
      <c r="AR12" s="91">
        <f>'Bill Preparation'!F8+'Bill Preparation'!N8+ROUND('Bill Preparation'!F8*'Bill Preparation'!H8/100,0)+ROUND('Bill Preparation'!F8*'Bill Preparation'!I8/100,0)+'Bill Preparation'!L8+'Bill Preparation'!O8+'Bill Preparation'!P8</f>
        <v>106867</v>
      </c>
      <c r="AS12" s="92">
        <f t="shared" si="6"/>
        <v>200</v>
      </c>
      <c r="AT12" s="91">
        <f>'Bill Preparation'!G8+'Bill Preparation'!N8+ROUND('Bill Preparation'!G8*'Bill Preparation'!H8/100,0)+ROUND('Bill Preparation'!G8*'Bill Preparation'!I8/100,0)+'Bill Preparation'!M8+'Bill Preparation'!O8+'Bill Preparation'!P8</f>
        <v>104108</v>
      </c>
      <c r="AU12" s="92">
        <f t="shared" si="7"/>
        <v>200</v>
      </c>
    </row>
    <row r="13" spans="1:47" s="93" customFormat="1" ht="22.5" customHeight="1">
      <c r="A13" s="84">
        <f>'Bill Preparation'!B9</f>
        <v>44440</v>
      </c>
      <c r="B13" s="84">
        <f>'Bill Preparation'!D9</f>
        <v>44469</v>
      </c>
      <c r="C13" s="85">
        <f>(B13-A13)+1</f>
        <v>30</v>
      </c>
      <c r="D13" s="86">
        <f>ROUND('Bill Preparation'!F9*C13/'Bill Preparation'!BO9,0)</f>
        <v>80910</v>
      </c>
      <c r="E13" s="86">
        <f>ROUND('Bill Preparation'!N9*C13/'Bill Preparation'!BO9,0)</f>
        <v>0</v>
      </c>
      <c r="F13" s="86">
        <f>ROUND('Bill Preparation'!O9*C13/'Bill Preparation'!BO9,0)</f>
        <v>50</v>
      </c>
      <c r="G13" s="86">
        <f>ROUND('Bill Preparation'!P9*C13/'Bill Preparation'!BO9,0)</f>
        <v>0</v>
      </c>
      <c r="H13" s="86">
        <f>ROUND(ROUND('Bill Preparation'!F9*'Bill Preparation'!H9/100,0)*C13/'Bill Preparation'!BO9,0)</f>
        <v>16198</v>
      </c>
      <c r="I13" s="86">
        <f>ROUND(ROUND('Bill Preparation'!F9*'Bill Preparation'!I9/100,0)*C13/'Bill Preparation'!BO9,0)</f>
        <v>9709</v>
      </c>
      <c r="J13" s="86">
        <f>ROUND(ROUND('Bill Preparation'!F9*'Bill Preparation'!J9/100,0)*C13/'Bill Preparation'!BO9,0)</f>
        <v>0</v>
      </c>
      <c r="K13" s="86">
        <f>'Bill Preparation'!Q9</f>
        <v>0</v>
      </c>
      <c r="L13" s="86">
        <f>ROUND('Bill Preparation'!L9*C13/'Bill Preparation'!BO9,0)</f>
        <v>0</v>
      </c>
      <c r="M13" s="86">
        <f>SUM(D13:L13)</f>
        <v>106867</v>
      </c>
      <c r="N13" s="87">
        <f>IF(Data!$B$17="Yes",0,IF(C13&gt;AQ13/2,AS13,0))</f>
        <v>200</v>
      </c>
      <c r="O13" s="86">
        <f>ROUND('Bill Preparation'!G9*C13/'Bill Preparation'!BO9,0)</f>
        <v>78820</v>
      </c>
      <c r="P13" s="86">
        <f>ROUND('Bill Preparation'!N9*C13/'Bill Preparation'!BO9,0)</f>
        <v>0</v>
      </c>
      <c r="Q13" s="86">
        <f>ROUND('Bill Preparation'!O9*C13/'Bill Preparation'!BO9,0)</f>
        <v>50</v>
      </c>
      <c r="R13" s="86">
        <f>ROUND('Bill Preparation'!P9*C13/'Bill Preparation'!BO9,0)</f>
        <v>0</v>
      </c>
      <c r="S13" s="86">
        <f>ROUND(ROUND('Bill Preparation'!G9*'Bill Preparation'!H9/100,0)*C13/'Bill Preparation'!BO9,0)</f>
        <v>15780</v>
      </c>
      <c r="T13" s="86">
        <f>ROUND(ROUND('Bill Preparation'!G9*'Bill Preparation'!I9/100,0)*C13/'Bill Preparation'!BO9,0)</f>
        <v>9458</v>
      </c>
      <c r="U13" s="86">
        <f>ROUND(ROUND('Bill Preparation'!G9*'Bill Preparation'!K9/100,0)*C13/'Bill Preparation'!BO9,0)</f>
        <v>0</v>
      </c>
      <c r="V13" s="86">
        <f>'Bill Preparation'!Q9</f>
        <v>0</v>
      </c>
      <c r="W13" s="86">
        <f>ROUND('Bill Preparation'!M9*C13/'Bill Preparation'!BO9,0)</f>
        <v>0</v>
      </c>
      <c r="X13" s="86">
        <f>SUM(O13:W13)</f>
        <v>104108</v>
      </c>
      <c r="Y13" s="87">
        <f>IF(Data!$B$17="Yes",0,IF(C13&gt;AQ13/2,AU13,0))</f>
        <v>200</v>
      </c>
      <c r="Z13" s="86">
        <f t="shared" si="8"/>
        <v>2090</v>
      </c>
      <c r="AA13" s="86">
        <f t="shared" si="8"/>
        <v>0</v>
      </c>
      <c r="AB13" s="86">
        <f t="shared" si="8"/>
        <v>0</v>
      </c>
      <c r="AC13" s="86">
        <f t="shared" si="8"/>
        <v>0</v>
      </c>
      <c r="AD13" s="86">
        <f t="shared" si="8"/>
        <v>418</v>
      </c>
      <c r="AE13" s="86">
        <f t="shared" si="8"/>
        <v>251</v>
      </c>
      <c r="AF13" s="86">
        <f t="shared" si="9"/>
        <v>0</v>
      </c>
      <c r="AG13" s="86">
        <f t="shared" si="10"/>
        <v>0</v>
      </c>
      <c r="AH13" s="86">
        <f t="shared" si="10"/>
        <v>0</v>
      </c>
      <c r="AI13" s="86">
        <f t="shared" si="11"/>
        <v>2759</v>
      </c>
      <c r="AJ13" s="86">
        <v>0</v>
      </c>
      <c r="AK13" s="86">
        <f t="shared" si="12"/>
        <v>0</v>
      </c>
      <c r="AL13" s="88">
        <f>IF(Data!$B$22="CPS",ROUND((Z13+AD13)*10%,0),0)</f>
        <v>0</v>
      </c>
      <c r="AM13" s="86">
        <f t="shared" si="13"/>
        <v>0</v>
      </c>
      <c r="AN13" s="88">
        <f t="shared" si="4"/>
        <v>2759</v>
      </c>
      <c r="AO13" s="89"/>
      <c r="AP13" s="90">
        <f t="shared" si="5"/>
        <v>9</v>
      </c>
      <c r="AQ13" s="91">
        <f t="shared" si="14"/>
        <v>30</v>
      </c>
      <c r="AR13" s="91">
        <f>'Bill Preparation'!F9+'Bill Preparation'!N9+ROUND('Bill Preparation'!F9*'Bill Preparation'!H9/100,0)+ROUND('Bill Preparation'!F9*'Bill Preparation'!I9/100,0)+'Bill Preparation'!L9+'Bill Preparation'!O9+'Bill Preparation'!P9</f>
        <v>106867</v>
      </c>
      <c r="AS13" s="92">
        <f t="shared" si="6"/>
        <v>200</v>
      </c>
      <c r="AT13" s="91">
        <f>'Bill Preparation'!G9+'Bill Preparation'!N9+ROUND('Bill Preparation'!G9*'Bill Preparation'!H9/100,0)+ROUND('Bill Preparation'!G9*'Bill Preparation'!I9/100,0)+'Bill Preparation'!M9+'Bill Preparation'!O9+'Bill Preparation'!P9</f>
        <v>104108</v>
      </c>
      <c r="AU13" s="92">
        <f t="shared" si="7"/>
        <v>200</v>
      </c>
    </row>
    <row r="14" spans="1:47" s="93" customFormat="1" ht="22.5" customHeight="1">
      <c r="A14" s="84">
        <f>'Bill Preparation'!B10</f>
        <v>44470</v>
      </c>
      <c r="B14" s="84">
        <f>'Bill Preparation'!D10</f>
        <v>44500</v>
      </c>
      <c r="C14" s="85">
        <f aca="true" t="shared" si="15" ref="C14:C38">(B14-A14)+1</f>
        <v>31</v>
      </c>
      <c r="D14" s="86">
        <f>ROUND('Bill Preparation'!F10*C14/'Bill Preparation'!BO10,0)</f>
        <v>83000</v>
      </c>
      <c r="E14" s="86">
        <f>ROUND('Bill Preparation'!N10*C14/'Bill Preparation'!BO10,0)</f>
        <v>0</v>
      </c>
      <c r="F14" s="86">
        <f>ROUND('Bill Preparation'!O10*C14/'Bill Preparation'!BO10,0)</f>
        <v>50</v>
      </c>
      <c r="G14" s="86">
        <f>ROUND('Bill Preparation'!P10*C14/'Bill Preparation'!BO10,0)</f>
        <v>0</v>
      </c>
      <c r="H14" s="86">
        <f>ROUND(ROUND('Bill Preparation'!F10*'Bill Preparation'!H10/100,0)*C14/'Bill Preparation'!BO10,0)</f>
        <v>16617</v>
      </c>
      <c r="I14" s="86">
        <f>ROUND(ROUND('Bill Preparation'!F10*'Bill Preparation'!I10/100,0)*C14/'Bill Preparation'!BO10,0)</f>
        <v>9960</v>
      </c>
      <c r="J14" s="86">
        <f>ROUND(ROUND('Bill Preparation'!F10*'Bill Preparation'!J10/100,0)*C14/'Bill Preparation'!BO10,0)</f>
        <v>0</v>
      </c>
      <c r="K14" s="86">
        <f>'Bill Preparation'!Q10</f>
        <v>0</v>
      </c>
      <c r="L14" s="86">
        <f>ROUND('Bill Preparation'!L10*C14/'Bill Preparation'!BO10,0)</f>
        <v>0</v>
      </c>
      <c r="M14" s="86">
        <f aca="true" t="shared" si="16" ref="M14:M38">SUM(D14:L14)</f>
        <v>109627</v>
      </c>
      <c r="N14" s="87">
        <f>IF(Data!$B$17="Yes",0,IF(C14&gt;AQ14/2,AS14,0))</f>
        <v>200</v>
      </c>
      <c r="O14" s="86">
        <f>ROUND('Bill Preparation'!G10*C14/'Bill Preparation'!BO10,0)</f>
        <v>80910</v>
      </c>
      <c r="P14" s="86">
        <f>ROUND('Bill Preparation'!N10*C14/'Bill Preparation'!BO10,0)</f>
        <v>0</v>
      </c>
      <c r="Q14" s="86">
        <f>ROUND('Bill Preparation'!O10*C14/'Bill Preparation'!BO10,0)</f>
        <v>50</v>
      </c>
      <c r="R14" s="86">
        <f>ROUND('Bill Preparation'!P10*C14/'Bill Preparation'!BO10,0)</f>
        <v>0</v>
      </c>
      <c r="S14" s="86">
        <f>ROUND(ROUND('Bill Preparation'!G10*'Bill Preparation'!H10/100,0)*C14/'Bill Preparation'!BO10,0)</f>
        <v>16198</v>
      </c>
      <c r="T14" s="86">
        <f>ROUND(ROUND('Bill Preparation'!G10*'Bill Preparation'!I10/100,0)*C14/'Bill Preparation'!BO10,0)</f>
        <v>9709</v>
      </c>
      <c r="U14" s="86">
        <f>ROUND(ROUND('Bill Preparation'!G10*'Bill Preparation'!K10/100,0)*C14/'Bill Preparation'!BO10,0)</f>
        <v>0</v>
      </c>
      <c r="V14" s="86">
        <f>'Bill Preparation'!Q10</f>
        <v>0</v>
      </c>
      <c r="W14" s="86">
        <f>ROUND('Bill Preparation'!M10*C14/'Bill Preparation'!BO10,0)</f>
        <v>0</v>
      </c>
      <c r="X14" s="86">
        <f aca="true" t="shared" si="17" ref="X14:X38">SUM(O14:W14)</f>
        <v>106867</v>
      </c>
      <c r="Y14" s="87">
        <f>IF(Data!$B$17="Yes",0,IF(C14&gt;AQ14/2,AU14,0))</f>
        <v>200</v>
      </c>
      <c r="Z14" s="86">
        <f aca="true" t="shared" si="18" ref="Z14:Z38">D14-O14</f>
        <v>2090</v>
      </c>
      <c r="AA14" s="86">
        <f aca="true" t="shared" si="19" ref="AA14:AA38">E14-P14</f>
        <v>0</v>
      </c>
      <c r="AB14" s="86">
        <f aca="true" t="shared" si="20" ref="AB14:AB38">F14-Q14</f>
        <v>0</v>
      </c>
      <c r="AC14" s="86">
        <f aca="true" t="shared" si="21" ref="AC14:AC38">G14-R14</f>
        <v>0</v>
      </c>
      <c r="AD14" s="86">
        <f aca="true" t="shared" si="22" ref="AD14:AD38">H14-S14</f>
        <v>419</v>
      </c>
      <c r="AE14" s="86">
        <f aca="true" t="shared" si="23" ref="AE14:AE38">I14-T14</f>
        <v>251</v>
      </c>
      <c r="AF14" s="86">
        <f t="shared" si="9"/>
        <v>0</v>
      </c>
      <c r="AG14" s="86">
        <f aca="true" t="shared" si="24" ref="AG14:AG38">K14-V14</f>
        <v>0</v>
      </c>
      <c r="AH14" s="86">
        <f aca="true" t="shared" si="25" ref="AH14:AH38">L14-W14</f>
        <v>0</v>
      </c>
      <c r="AI14" s="86">
        <f aca="true" t="shared" si="26" ref="AI14:AI38">M14-X14</f>
        <v>2760</v>
      </c>
      <c r="AJ14" s="86">
        <v>0</v>
      </c>
      <c r="AK14" s="86">
        <f t="shared" si="12"/>
        <v>0</v>
      </c>
      <c r="AL14" s="88">
        <f>IF(Data!$B$22="CPS",ROUND((Z14+AD14)*10%,0),0)</f>
        <v>0</v>
      </c>
      <c r="AM14" s="86">
        <f t="shared" si="13"/>
        <v>0</v>
      </c>
      <c r="AN14" s="88">
        <f t="shared" si="4"/>
        <v>2760</v>
      </c>
      <c r="AO14" s="89"/>
      <c r="AP14" s="90">
        <f aca="true" t="shared" si="27" ref="AP14:AP38">MONTH(A14)*1</f>
        <v>10</v>
      </c>
      <c r="AQ14" s="91">
        <f t="shared" si="14"/>
        <v>31</v>
      </c>
      <c r="AR14" s="91">
        <f>'Bill Preparation'!F10+'Bill Preparation'!N10+ROUND('Bill Preparation'!F10*'Bill Preparation'!H10/100,0)+ROUND('Bill Preparation'!F10*'Bill Preparation'!I10/100,0)+'Bill Preparation'!L10+'Bill Preparation'!O10+'Bill Preparation'!P10</f>
        <v>109627</v>
      </c>
      <c r="AS14" s="92">
        <f aca="true" t="shared" si="28" ref="AS14:AS38">IF(AR14&gt;20000,200,IF(AR14&gt;15000,150,IF(AR14&gt;10000,100,IF(AR14&gt;5000,80,0))))</f>
        <v>200</v>
      </c>
      <c r="AT14" s="91">
        <f>'Bill Preparation'!G10+'Bill Preparation'!N10+ROUND('Bill Preparation'!G10*'Bill Preparation'!H10/100,0)+ROUND('Bill Preparation'!G10*'Bill Preparation'!I10/100,0)+'Bill Preparation'!M10+'Bill Preparation'!O10+'Bill Preparation'!P10</f>
        <v>106867</v>
      </c>
      <c r="AU14" s="92">
        <f aca="true" t="shared" si="29" ref="AU14:AU38">IF(AT14&gt;20000,200,IF(AT14&gt;15000,150,IF(AT14&gt;10000,100,IF(AT14&gt;5000,80,0))))</f>
        <v>200</v>
      </c>
    </row>
    <row r="15" spans="1:47" s="93" customFormat="1" ht="22.5" customHeight="1">
      <c r="A15" s="84">
        <f>'Bill Preparation'!B11</f>
        <v>44501</v>
      </c>
      <c r="B15" s="84">
        <f>'Bill Preparation'!D11</f>
        <v>44530</v>
      </c>
      <c r="C15" s="85">
        <f t="shared" si="15"/>
        <v>30</v>
      </c>
      <c r="D15" s="86">
        <f>ROUND('Bill Preparation'!F11*C15/'Bill Preparation'!BO11,0)</f>
        <v>83000</v>
      </c>
      <c r="E15" s="86">
        <f>ROUND('Bill Preparation'!N11*C15/'Bill Preparation'!BO11,0)</f>
        <v>0</v>
      </c>
      <c r="F15" s="86">
        <f>ROUND('Bill Preparation'!O11*C15/'Bill Preparation'!BO11,0)</f>
        <v>50</v>
      </c>
      <c r="G15" s="86">
        <f>ROUND('Bill Preparation'!P11*C15/'Bill Preparation'!BO11,0)</f>
        <v>0</v>
      </c>
      <c r="H15" s="86">
        <f>ROUND(ROUND('Bill Preparation'!F11*'Bill Preparation'!H11/100,0)*C15/'Bill Preparation'!BO11,0)</f>
        <v>16617</v>
      </c>
      <c r="I15" s="86">
        <f>ROUND(ROUND('Bill Preparation'!F11*'Bill Preparation'!I11/100,0)*C15/'Bill Preparation'!BO11,0)</f>
        <v>9960</v>
      </c>
      <c r="J15" s="86">
        <f>ROUND(ROUND('Bill Preparation'!F11*'Bill Preparation'!J11/100,0)*C15/'Bill Preparation'!BO11,0)</f>
        <v>0</v>
      </c>
      <c r="K15" s="86">
        <f>'Bill Preparation'!Q11</f>
        <v>0</v>
      </c>
      <c r="L15" s="86">
        <f>ROUND('Bill Preparation'!L11*C15/'Bill Preparation'!BO11,0)</f>
        <v>0</v>
      </c>
      <c r="M15" s="86">
        <f t="shared" si="16"/>
        <v>109627</v>
      </c>
      <c r="N15" s="87">
        <f>IF(Data!$B$17="Yes",0,IF(C15&gt;AQ15/2,AS15,0))</f>
        <v>200</v>
      </c>
      <c r="O15" s="86">
        <f>ROUND('Bill Preparation'!G11*C15/'Bill Preparation'!BO11,0)</f>
        <v>80910</v>
      </c>
      <c r="P15" s="86">
        <f>ROUND('Bill Preparation'!N11*C15/'Bill Preparation'!BO11,0)</f>
        <v>0</v>
      </c>
      <c r="Q15" s="86">
        <f>ROUND('Bill Preparation'!O11*C15/'Bill Preparation'!BO11,0)</f>
        <v>50</v>
      </c>
      <c r="R15" s="86">
        <f>ROUND('Bill Preparation'!P11*C15/'Bill Preparation'!BO11,0)</f>
        <v>0</v>
      </c>
      <c r="S15" s="86">
        <f>ROUND(ROUND('Bill Preparation'!G11*'Bill Preparation'!H11/100,0)*C15/'Bill Preparation'!BO11,0)</f>
        <v>16198</v>
      </c>
      <c r="T15" s="86">
        <f>ROUND(ROUND('Bill Preparation'!G11*'Bill Preparation'!I11/100,0)*C15/'Bill Preparation'!BO11,0)</f>
        <v>9709</v>
      </c>
      <c r="U15" s="86">
        <f>ROUND(ROUND('Bill Preparation'!G11*'Bill Preparation'!K11/100,0)*C15/'Bill Preparation'!BO11,0)</f>
        <v>0</v>
      </c>
      <c r="V15" s="86">
        <f>'Bill Preparation'!Q11</f>
        <v>0</v>
      </c>
      <c r="W15" s="86">
        <f>ROUND('Bill Preparation'!M11*C15/'Bill Preparation'!BO11,0)</f>
        <v>0</v>
      </c>
      <c r="X15" s="86">
        <f t="shared" si="17"/>
        <v>106867</v>
      </c>
      <c r="Y15" s="87">
        <f>IF(Data!$B$17="Yes",0,IF(C15&gt;AQ15/2,AU15,0))</f>
        <v>200</v>
      </c>
      <c r="Z15" s="86">
        <f t="shared" si="18"/>
        <v>2090</v>
      </c>
      <c r="AA15" s="86">
        <f t="shared" si="19"/>
        <v>0</v>
      </c>
      <c r="AB15" s="86">
        <f t="shared" si="20"/>
        <v>0</v>
      </c>
      <c r="AC15" s="86">
        <f t="shared" si="21"/>
        <v>0</v>
      </c>
      <c r="AD15" s="86">
        <f t="shared" si="22"/>
        <v>419</v>
      </c>
      <c r="AE15" s="86">
        <f t="shared" si="23"/>
        <v>251</v>
      </c>
      <c r="AF15" s="86">
        <f t="shared" si="9"/>
        <v>0</v>
      </c>
      <c r="AG15" s="86">
        <f t="shared" si="24"/>
        <v>0</v>
      </c>
      <c r="AH15" s="86">
        <f t="shared" si="25"/>
        <v>0</v>
      </c>
      <c r="AI15" s="86">
        <f t="shared" si="26"/>
        <v>2760</v>
      </c>
      <c r="AJ15" s="86">
        <v>0</v>
      </c>
      <c r="AK15" s="86">
        <f t="shared" si="12"/>
        <v>0</v>
      </c>
      <c r="AL15" s="88">
        <f>IF(Data!$B$22="CPS",ROUND((Z15+AD15)*10%,0),0)</f>
        <v>0</v>
      </c>
      <c r="AM15" s="86">
        <f t="shared" si="13"/>
        <v>0</v>
      </c>
      <c r="AN15" s="88">
        <f t="shared" si="4"/>
        <v>2760</v>
      </c>
      <c r="AO15" s="89"/>
      <c r="AP15" s="90">
        <f t="shared" si="27"/>
        <v>11</v>
      </c>
      <c r="AQ15" s="91">
        <f t="shared" si="14"/>
        <v>30</v>
      </c>
      <c r="AR15" s="91">
        <f>'Bill Preparation'!F11+'Bill Preparation'!N11+ROUND('Bill Preparation'!F11*'Bill Preparation'!H11/100,0)+ROUND('Bill Preparation'!F11*'Bill Preparation'!I11/100,0)+'Bill Preparation'!L11+'Bill Preparation'!O11+'Bill Preparation'!P11</f>
        <v>109627</v>
      </c>
      <c r="AS15" s="92">
        <f t="shared" si="28"/>
        <v>200</v>
      </c>
      <c r="AT15" s="91">
        <f>'Bill Preparation'!G11+'Bill Preparation'!N11+ROUND('Bill Preparation'!G11*'Bill Preparation'!H11/100,0)+ROUND('Bill Preparation'!G11*'Bill Preparation'!I11/100,0)+'Bill Preparation'!M11+'Bill Preparation'!O11+'Bill Preparation'!P11</f>
        <v>106867</v>
      </c>
      <c r="AU15" s="92">
        <f t="shared" si="29"/>
        <v>200</v>
      </c>
    </row>
    <row r="16" spans="1:47" s="93" customFormat="1" ht="22.5" customHeight="1">
      <c r="A16" s="84">
        <f>'Bill Preparation'!B12</f>
        <v>44531</v>
      </c>
      <c r="B16" s="84">
        <f>'Bill Preparation'!D12</f>
        <v>44561</v>
      </c>
      <c r="C16" s="85">
        <f t="shared" si="15"/>
        <v>31</v>
      </c>
      <c r="D16" s="86">
        <f>ROUND('Bill Preparation'!F12*C16/'Bill Preparation'!BO12,0)</f>
        <v>83000</v>
      </c>
      <c r="E16" s="86">
        <f>ROUND('Bill Preparation'!N12*C16/'Bill Preparation'!BO12,0)</f>
        <v>0</v>
      </c>
      <c r="F16" s="86">
        <f>ROUND('Bill Preparation'!O12*C16/'Bill Preparation'!BO12,0)</f>
        <v>50</v>
      </c>
      <c r="G16" s="86">
        <f>ROUND('Bill Preparation'!P12*C16/'Bill Preparation'!BO12,0)</f>
        <v>0</v>
      </c>
      <c r="H16" s="86">
        <f>ROUND(ROUND('Bill Preparation'!F12*'Bill Preparation'!H12/100,0)*C16/'Bill Preparation'!BO12,0)</f>
        <v>16617</v>
      </c>
      <c r="I16" s="86">
        <f>ROUND(ROUND('Bill Preparation'!F12*'Bill Preparation'!I12/100,0)*C16/'Bill Preparation'!BO12,0)</f>
        <v>9960</v>
      </c>
      <c r="J16" s="86">
        <f>ROUND(ROUND('Bill Preparation'!F12*'Bill Preparation'!J12/100,0)*C16/'Bill Preparation'!BO12,0)</f>
        <v>0</v>
      </c>
      <c r="K16" s="86">
        <f>'Bill Preparation'!Q12</f>
        <v>0</v>
      </c>
      <c r="L16" s="86">
        <f>ROUND('Bill Preparation'!L12*C16/'Bill Preparation'!BO12,0)</f>
        <v>0</v>
      </c>
      <c r="M16" s="86">
        <f t="shared" si="16"/>
        <v>109627</v>
      </c>
      <c r="N16" s="87">
        <f>IF(Data!$B$17="Yes",0,IF(C16&gt;AQ16/2,AS16,0))</f>
        <v>200</v>
      </c>
      <c r="O16" s="86">
        <f>ROUND('Bill Preparation'!G12*C16/'Bill Preparation'!BO12,0)</f>
        <v>80910</v>
      </c>
      <c r="P16" s="86">
        <f>ROUND('Bill Preparation'!N12*C16/'Bill Preparation'!BO12,0)</f>
        <v>0</v>
      </c>
      <c r="Q16" s="86">
        <f>ROUND('Bill Preparation'!O12*C16/'Bill Preparation'!BO12,0)</f>
        <v>50</v>
      </c>
      <c r="R16" s="86">
        <f>ROUND('Bill Preparation'!P12*C16/'Bill Preparation'!BO12,0)</f>
        <v>0</v>
      </c>
      <c r="S16" s="86">
        <f>ROUND(ROUND('Bill Preparation'!G12*'Bill Preparation'!H12/100,0)*C16/'Bill Preparation'!BO12,0)</f>
        <v>16198</v>
      </c>
      <c r="T16" s="86">
        <f>ROUND(ROUND('Bill Preparation'!G12*'Bill Preparation'!I12/100,0)*C16/'Bill Preparation'!BO12,0)</f>
        <v>9709</v>
      </c>
      <c r="U16" s="86">
        <f>ROUND(ROUND('Bill Preparation'!G12*'Bill Preparation'!K12/100,0)*C16/'Bill Preparation'!BO12,0)</f>
        <v>0</v>
      </c>
      <c r="V16" s="86">
        <f>'Bill Preparation'!Q12</f>
        <v>0</v>
      </c>
      <c r="W16" s="86">
        <f>ROUND('Bill Preparation'!M12*C16/'Bill Preparation'!BO12,0)</f>
        <v>0</v>
      </c>
      <c r="X16" s="86">
        <f t="shared" si="17"/>
        <v>106867</v>
      </c>
      <c r="Y16" s="87">
        <f>IF(Data!$B$17="Yes",0,IF(C16&gt;AQ16/2,AU16,0))</f>
        <v>200</v>
      </c>
      <c r="Z16" s="86">
        <f t="shared" si="18"/>
        <v>2090</v>
      </c>
      <c r="AA16" s="86">
        <f t="shared" si="19"/>
        <v>0</v>
      </c>
      <c r="AB16" s="86">
        <f t="shared" si="20"/>
        <v>0</v>
      </c>
      <c r="AC16" s="86">
        <f t="shared" si="21"/>
        <v>0</v>
      </c>
      <c r="AD16" s="86">
        <f t="shared" si="22"/>
        <v>419</v>
      </c>
      <c r="AE16" s="86">
        <f t="shared" si="23"/>
        <v>251</v>
      </c>
      <c r="AF16" s="86">
        <f t="shared" si="9"/>
        <v>0</v>
      </c>
      <c r="AG16" s="86">
        <f t="shared" si="24"/>
        <v>0</v>
      </c>
      <c r="AH16" s="86">
        <f t="shared" si="25"/>
        <v>0</v>
      </c>
      <c r="AI16" s="86">
        <f t="shared" si="26"/>
        <v>2760</v>
      </c>
      <c r="AJ16" s="86">
        <v>0</v>
      </c>
      <c r="AK16" s="86">
        <f t="shared" si="12"/>
        <v>0</v>
      </c>
      <c r="AL16" s="88">
        <f>IF(Data!$B$22="CPS",ROUND((Z16+AD16)*10%,0),0)</f>
        <v>0</v>
      </c>
      <c r="AM16" s="86">
        <f t="shared" si="13"/>
        <v>0</v>
      </c>
      <c r="AN16" s="88">
        <f t="shared" si="4"/>
        <v>2760</v>
      </c>
      <c r="AO16" s="89"/>
      <c r="AP16" s="90">
        <f t="shared" si="27"/>
        <v>12</v>
      </c>
      <c r="AQ16" s="91">
        <f t="shared" si="14"/>
        <v>31</v>
      </c>
      <c r="AR16" s="91">
        <f>'Bill Preparation'!F12+'Bill Preparation'!N12+ROUND('Bill Preparation'!F12*'Bill Preparation'!H12/100,0)+ROUND('Bill Preparation'!F12*'Bill Preparation'!I12/100,0)+'Bill Preparation'!L12+'Bill Preparation'!O12+'Bill Preparation'!P12</f>
        <v>109627</v>
      </c>
      <c r="AS16" s="92">
        <f t="shared" si="28"/>
        <v>200</v>
      </c>
      <c r="AT16" s="91">
        <f>'Bill Preparation'!G12+'Bill Preparation'!N12+ROUND('Bill Preparation'!G12*'Bill Preparation'!H12/100,0)+ROUND('Bill Preparation'!G12*'Bill Preparation'!I12/100,0)+'Bill Preparation'!M12+'Bill Preparation'!O12+'Bill Preparation'!P12</f>
        <v>106867</v>
      </c>
      <c r="AU16" s="92">
        <f t="shared" si="29"/>
        <v>200</v>
      </c>
    </row>
    <row r="17" spans="1:47" s="93" customFormat="1" ht="22.5" customHeight="1">
      <c r="A17" s="84">
        <f>'Bill Preparation'!B13</f>
        <v>44562</v>
      </c>
      <c r="B17" s="84">
        <f>'Bill Preparation'!D13</f>
        <v>44592</v>
      </c>
      <c r="C17" s="85">
        <f t="shared" si="15"/>
        <v>31</v>
      </c>
      <c r="D17" s="86">
        <f>ROUND('Bill Preparation'!F13*C17/'Bill Preparation'!BO13,0)</f>
        <v>83000</v>
      </c>
      <c r="E17" s="86">
        <f>ROUND('Bill Preparation'!N13*C17/'Bill Preparation'!BO13,0)</f>
        <v>0</v>
      </c>
      <c r="F17" s="86">
        <f>ROUND('Bill Preparation'!O13*C17/'Bill Preparation'!BO13,0)</f>
        <v>50</v>
      </c>
      <c r="G17" s="86">
        <f>ROUND('Bill Preparation'!P13*C17/'Bill Preparation'!BO13,0)</f>
        <v>0</v>
      </c>
      <c r="H17" s="86">
        <f>ROUND(ROUND('Bill Preparation'!F13*'Bill Preparation'!H13/100,0)*C17/'Bill Preparation'!BO13,0)</f>
        <v>16617</v>
      </c>
      <c r="I17" s="86">
        <f>ROUND(ROUND('Bill Preparation'!F13*'Bill Preparation'!I13/100,0)*C17/'Bill Preparation'!BO13,0)</f>
        <v>9960</v>
      </c>
      <c r="J17" s="86">
        <f>ROUND(ROUND('Bill Preparation'!F13*'Bill Preparation'!J13/100,0)*C17/'Bill Preparation'!BO13,0)</f>
        <v>0</v>
      </c>
      <c r="K17" s="86">
        <f>'Bill Preparation'!Q13</f>
        <v>0</v>
      </c>
      <c r="L17" s="86">
        <f>ROUND('Bill Preparation'!L13*C17/'Bill Preparation'!BO13,0)</f>
        <v>0</v>
      </c>
      <c r="M17" s="86">
        <f t="shared" si="16"/>
        <v>109627</v>
      </c>
      <c r="N17" s="87">
        <f>IF(Data!$B$17="Yes",0,IF(C17&gt;AQ17/2,AS17,0))</f>
        <v>200</v>
      </c>
      <c r="O17" s="86">
        <f>ROUND('Bill Preparation'!G13*C17/'Bill Preparation'!BO13,0)</f>
        <v>80910</v>
      </c>
      <c r="P17" s="86">
        <f>ROUND('Bill Preparation'!N13*C17/'Bill Preparation'!BO13,0)</f>
        <v>0</v>
      </c>
      <c r="Q17" s="86">
        <f>ROUND('Bill Preparation'!O13*C17/'Bill Preparation'!BO13,0)</f>
        <v>50</v>
      </c>
      <c r="R17" s="86">
        <f>ROUND('Bill Preparation'!P13*C17/'Bill Preparation'!BO13,0)</f>
        <v>0</v>
      </c>
      <c r="S17" s="86">
        <f>ROUND(ROUND('Bill Preparation'!G13*'Bill Preparation'!H13/100,0)*C17/'Bill Preparation'!BO13,0)</f>
        <v>16198</v>
      </c>
      <c r="T17" s="86">
        <f>ROUND(ROUND('Bill Preparation'!G13*'Bill Preparation'!I13/100,0)*C17/'Bill Preparation'!BO13,0)</f>
        <v>9709</v>
      </c>
      <c r="U17" s="86">
        <f>ROUND(ROUND('Bill Preparation'!G13*'Bill Preparation'!K13/100,0)*C17/'Bill Preparation'!BO13,0)</f>
        <v>0</v>
      </c>
      <c r="V17" s="86">
        <f>'Bill Preparation'!Q13</f>
        <v>0</v>
      </c>
      <c r="W17" s="86">
        <f>ROUND('Bill Preparation'!M13*C17/'Bill Preparation'!BO13,0)</f>
        <v>0</v>
      </c>
      <c r="X17" s="86">
        <f t="shared" si="17"/>
        <v>106867</v>
      </c>
      <c r="Y17" s="87">
        <f>IF(Data!$B$17="Yes",0,IF(C17&gt;AQ17/2,AU17,0))</f>
        <v>200</v>
      </c>
      <c r="Z17" s="86">
        <f t="shared" si="18"/>
        <v>2090</v>
      </c>
      <c r="AA17" s="86">
        <f t="shared" si="19"/>
        <v>0</v>
      </c>
      <c r="AB17" s="86">
        <f t="shared" si="20"/>
        <v>0</v>
      </c>
      <c r="AC17" s="86">
        <f t="shared" si="21"/>
        <v>0</v>
      </c>
      <c r="AD17" s="86">
        <f t="shared" si="22"/>
        <v>419</v>
      </c>
      <c r="AE17" s="86">
        <f t="shared" si="23"/>
        <v>251</v>
      </c>
      <c r="AF17" s="86">
        <f t="shared" si="9"/>
        <v>0</v>
      </c>
      <c r="AG17" s="86">
        <f t="shared" si="24"/>
        <v>0</v>
      </c>
      <c r="AH17" s="86">
        <f t="shared" si="25"/>
        <v>0</v>
      </c>
      <c r="AI17" s="86">
        <f t="shared" si="26"/>
        <v>2760</v>
      </c>
      <c r="AJ17" s="86">
        <v>0</v>
      </c>
      <c r="AK17" s="86">
        <f t="shared" si="12"/>
        <v>0</v>
      </c>
      <c r="AL17" s="88">
        <f>IF(Data!$B$22="CPS",ROUND((Z17+AD17)*10%,0),0)</f>
        <v>0</v>
      </c>
      <c r="AM17" s="86">
        <f t="shared" si="13"/>
        <v>0</v>
      </c>
      <c r="AN17" s="88">
        <f t="shared" si="4"/>
        <v>2760</v>
      </c>
      <c r="AO17" s="89"/>
      <c r="AP17" s="90">
        <f t="shared" si="27"/>
        <v>1</v>
      </c>
      <c r="AQ17" s="91">
        <f t="shared" si="14"/>
        <v>31</v>
      </c>
      <c r="AR17" s="91">
        <f>'Bill Preparation'!F13+'Bill Preparation'!N13+ROUND('Bill Preparation'!F13*'Bill Preparation'!H13/100,0)+ROUND('Bill Preparation'!F13*'Bill Preparation'!I13/100,0)+'Bill Preparation'!L13+'Bill Preparation'!O13+'Bill Preparation'!P13</f>
        <v>109627</v>
      </c>
      <c r="AS17" s="92">
        <f t="shared" si="28"/>
        <v>200</v>
      </c>
      <c r="AT17" s="91">
        <f>'Bill Preparation'!G13+'Bill Preparation'!N13+ROUND('Bill Preparation'!G13*'Bill Preparation'!H13/100,0)+ROUND('Bill Preparation'!G13*'Bill Preparation'!I13/100,0)+'Bill Preparation'!M13+'Bill Preparation'!O13+'Bill Preparation'!P13</f>
        <v>106867</v>
      </c>
      <c r="AU17" s="92">
        <f t="shared" si="29"/>
        <v>200</v>
      </c>
    </row>
    <row r="18" spans="1:47" s="93" customFormat="1" ht="22.5" customHeight="1">
      <c r="A18" s="84">
        <f>'Bill Preparation'!B14</f>
        <v>44593</v>
      </c>
      <c r="B18" s="84">
        <f>'Bill Preparation'!D14</f>
        <v>44620</v>
      </c>
      <c r="C18" s="85">
        <f t="shared" si="15"/>
        <v>28</v>
      </c>
      <c r="D18" s="86">
        <f>ROUND('Bill Preparation'!F14*C18/'Bill Preparation'!BO14,0)</f>
        <v>83000</v>
      </c>
      <c r="E18" s="86">
        <f>ROUND('Bill Preparation'!N14*C18/'Bill Preparation'!BO14,0)</f>
        <v>0</v>
      </c>
      <c r="F18" s="86">
        <f>ROUND('Bill Preparation'!O14*C18/'Bill Preparation'!BO14,0)</f>
        <v>50</v>
      </c>
      <c r="G18" s="86">
        <f>ROUND('Bill Preparation'!P14*C18/'Bill Preparation'!BO14,0)</f>
        <v>0</v>
      </c>
      <c r="H18" s="86">
        <f>ROUND(ROUND('Bill Preparation'!F14*'Bill Preparation'!H14/100,0)*C18/'Bill Preparation'!BO14,0)</f>
        <v>16617</v>
      </c>
      <c r="I18" s="86">
        <f>ROUND(ROUND('Bill Preparation'!F14*'Bill Preparation'!I14/100,0)*C18/'Bill Preparation'!BO14,0)</f>
        <v>9960</v>
      </c>
      <c r="J18" s="86">
        <f>ROUND(ROUND('Bill Preparation'!F14*'Bill Preparation'!J14/100,0)*C18/'Bill Preparation'!BO14,0)</f>
        <v>0</v>
      </c>
      <c r="K18" s="86">
        <f>'Bill Preparation'!Q14</f>
        <v>0</v>
      </c>
      <c r="L18" s="86">
        <f>ROUND('Bill Preparation'!L14*C18/'Bill Preparation'!BO14,0)</f>
        <v>0</v>
      </c>
      <c r="M18" s="86">
        <f t="shared" si="16"/>
        <v>109627</v>
      </c>
      <c r="N18" s="87">
        <f>IF(Data!$B$17="Yes",0,IF(C18&gt;AQ18/2,AS18,0))</f>
        <v>200</v>
      </c>
      <c r="O18" s="86">
        <f>ROUND('Bill Preparation'!G14*C18/'Bill Preparation'!BO14,0)</f>
        <v>80910</v>
      </c>
      <c r="P18" s="86">
        <f>ROUND('Bill Preparation'!N14*C18/'Bill Preparation'!BO14,0)</f>
        <v>0</v>
      </c>
      <c r="Q18" s="86">
        <f>ROUND('Bill Preparation'!O14*C18/'Bill Preparation'!BO14,0)</f>
        <v>50</v>
      </c>
      <c r="R18" s="86">
        <f>ROUND('Bill Preparation'!P14*C18/'Bill Preparation'!BO14,0)</f>
        <v>0</v>
      </c>
      <c r="S18" s="86">
        <f>ROUND(ROUND('Bill Preparation'!G14*'Bill Preparation'!H14/100,0)*C18/'Bill Preparation'!BO14,0)</f>
        <v>16198</v>
      </c>
      <c r="T18" s="86">
        <f>ROUND(ROUND('Bill Preparation'!G14*'Bill Preparation'!I14/100,0)*C18/'Bill Preparation'!BO14,0)</f>
        <v>9709</v>
      </c>
      <c r="U18" s="86">
        <f>ROUND(ROUND('Bill Preparation'!G14*'Bill Preparation'!K14/100,0)*C18/'Bill Preparation'!BO14,0)</f>
        <v>0</v>
      </c>
      <c r="V18" s="86">
        <f>'Bill Preparation'!Q14</f>
        <v>0</v>
      </c>
      <c r="W18" s="86">
        <f>ROUND('Bill Preparation'!M14*C18/'Bill Preparation'!BO14,0)</f>
        <v>0</v>
      </c>
      <c r="X18" s="86">
        <f t="shared" si="17"/>
        <v>106867</v>
      </c>
      <c r="Y18" s="87">
        <f>IF(Data!$B$17="Yes",0,IF(C18&gt;AQ18/2,AU18,0))</f>
        <v>200</v>
      </c>
      <c r="Z18" s="86">
        <f t="shared" si="18"/>
        <v>2090</v>
      </c>
      <c r="AA18" s="86">
        <f t="shared" si="19"/>
        <v>0</v>
      </c>
      <c r="AB18" s="86">
        <f t="shared" si="20"/>
        <v>0</v>
      </c>
      <c r="AC18" s="86">
        <f t="shared" si="21"/>
        <v>0</v>
      </c>
      <c r="AD18" s="86">
        <f t="shared" si="22"/>
        <v>419</v>
      </c>
      <c r="AE18" s="86">
        <f t="shared" si="23"/>
        <v>251</v>
      </c>
      <c r="AF18" s="86">
        <f t="shared" si="9"/>
        <v>0</v>
      </c>
      <c r="AG18" s="86">
        <f t="shared" si="24"/>
        <v>0</v>
      </c>
      <c r="AH18" s="86">
        <f t="shared" si="25"/>
        <v>0</v>
      </c>
      <c r="AI18" s="86">
        <f t="shared" si="26"/>
        <v>2760</v>
      </c>
      <c r="AJ18" s="86">
        <v>0</v>
      </c>
      <c r="AK18" s="86">
        <f t="shared" si="12"/>
        <v>0</v>
      </c>
      <c r="AL18" s="88">
        <f>IF(Data!$B$22="CPS",ROUND((Z18+AD18)*10%,0),0)</f>
        <v>0</v>
      </c>
      <c r="AM18" s="86">
        <f t="shared" si="13"/>
        <v>0</v>
      </c>
      <c r="AN18" s="88">
        <f t="shared" si="4"/>
        <v>2760</v>
      </c>
      <c r="AO18" s="89"/>
      <c r="AP18" s="90">
        <f t="shared" si="27"/>
        <v>2</v>
      </c>
      <c r="AQ18" s="91">
        <f t="shared" si="14"/>
        <v>28</v>
      </c>
      <c r="AR18" s="91">
        <f>'Bill Preparation'!F14+'Bill Preparation'!N14+ROUND('Bill Preparation'!F14*'Bill Preparation'!H14/100,0)+ROUND('Bill Preparation'!F14*'Bill Preparation'!I14/100,0)+'Bill Preparation'!L14+'Bill Preparation'!O14+'Bill Preparation'!P14</f>
        <v>109627</v>
      </c>
      <c r="AS18" s="92">
        <f t="shared" si="28"/>
        <v>200</v>
      </c>
      <c r="AT18" s="91">
        <f>'Bill Preparation'!G14+'Bill Preparation'!N14+ROUND('Bill Preparation'!G14*'Bill Preparation'!H14/100,0)+ROUND('Bill Preparation'!G14*'Bill Preparation'!I14/100,0)+'Bill Preparation'!M14+'Bill Preparation'!O14+'Bill Preparation'!P14</f>
        <v>106867</v>
      </c>
      <c r="AU18" s="92">
        <f t="shared" si="29"/>
        <v>200</v>
      </c>
    </row>
    <row r="19" spans="1:47" s="93" customFormat="1" ht="22.5" customHeight="1">
      <c r="A19" s="84">
        <f>'Bill Preparation'!B15</f>
        <v>44621</v>
      </c>
      <c r="B19" s="84">
        <f>'Bill Preparation'!D15</f>
        <v>44651</v>
      </c>
      <c r="C19" s="85">
        <f t="shared" si="15"/>
        <v>31</v>
      </c>
      <c r="D19" s="86">
        <f>ROUND('Bill Preparation'!F15*C19/'Bill Preparation'!BO15,0)</f>
        <v>83000</v>
      </c>
      <c r="E19" s="86">
        <f>ROUND('Bill Preparation'!N15*C19/'Bill Preparation'!BO15,0)</f>
        <v>0</v>
      </c>
      <c r="F19" s="86">
        <f>ROUND('Bill Preparation'!O15*C19/'Bill Preparation'!BO15,0)</f>
        <v>50</v>
      </c>
      <c r="G19" s="86">
        <f>ROUND('Bill Preparation'!P15*C19/'Bill Preparation'!BO15,0)</f>
        <v>0</v>
      </c>
      <c r="H19" s="86">
        <f>ROUND(ROUND('Bill Preparation'!F15*'Bill Preparation'!H15/100,0)*C19/'Bill Preparation'!BO15,0)</f>
        <v>16617</v>
      </c>
      <c r="I19" s="86">
        <f>ROUND(ROUND('Bill Preparation'!F15*'Bill Preparation'!I15/100,0)*C19/'Bill Preparation'!BO15,0)</f>
        <v>9960</v>
      </c>
      <c r="J19" s="86">
        <f>ROUND(ROUND('Bill Preparation'!F15*'Bill Preparation'!J15/100,0)*C19/'Bill Preparation'!BO15,0)</f>
        <v>0</v>
      </c>
      <c r="K19" s="86">
        <f>'Bill Preparation'!Q15</f>
        <v>0</v>
      </c>
      <c r="L19" s="86">
        <f>ROUND('Bill Preparation'!L15*C19/'Bill Preparation'!BO15,0)</f>
        <v>0</v>
      </c>
      <c r="M19" s="86">
        <f t="shared" si="16"/>
        <v>109627</v>
      </c>
      <c r="N19" s="87">
        <f>IF(Data!$B$17="Yes",0,IF(C19&gt;AQ19/2,AS19,0))</f>
        <v>200</v>
      </c>
      <c r="O19" s="86">
        <f>ROUND('Bill Preparation'!G15*C19/'Bill Preparation'!BO15,0)</f>
        <v>80910</v>
      </c>
      <c r="P19" s="86">
        <f>ROUND('Bill Preparation'!N15*C19/'Bill Preparation'!BO15,0)</f>
        <v>0</v>
      </c>
      <c r="Q19" s="86">
        <f>ROUND('Bill Preparation'!O15*C19/'Bill Preparation'!BO15,0)</f>
        <v>50</v>
      </c>
      <c r="R19" s="86">
        <f>ROUND('Bill Preparation'!P15*C19/'Bill Preparation'!BO15,0)</f>
        <v>0</v>
      </c>
      <c r="S19" s="86">
        <f>ROUND(ROUND('Bill Preparation'!G15*'Bill Preparation'!H15/100,0)*C19/'Bill Preparation'!BO15,0)</f>
        <v>16198</v>
      </c>
      <c r="T19" s="86">
        <f>ROUND(ROUND('Bill Preparation'!G15*'Bill Preparation'!I15/100,0)*C19/'Bill Preparation'!BO15,0)</f>
        <v>9709</v>
      </c>
      <c r="U19" s="86">
        <f>ROUND(ROUND('Bill Preparation'!G15*'Bill Preparation'!K15/100,0)*C19/'Bill Preparation'!BO15,0)</f>
        <v>0</v>
      </c>
      <c r="V19" s="86">
        <f>'Bill Preparation'!Q15</f>
        <v>0</v>
      </c>
      <c r="W19" s="86">
        <f>ROUND('Bill Preparation'!M15*C19/'Bill Preparation'!BO15,0)</f>
        <v>0</v>
      </c>
      <c r="X19" s="86">
        <f t="shared" si="17"/>
        <v>106867</v>
      </c>
      <c r="Y19" s="87">
        <f>IF(Data!$B$17="Yes",0,IF(C19&gt;AQ19/2,AU19,0))</f>
        <v>200</v>
      </c>
      <c r="Z19" s="86">
        <f t="shared" si="18"/>
        <v>2090</v>
      </c>
      <c r="AA19" s="86">
        <f t="shared" si="19"/>
        <v>0</v>
      </c>
      <c r="AB19" s="86">
        <f t="shared" si="20"/>
        <v>0</v>
      </c>
      <c r="AC19" s="86">
        <f t="shared" si="21"/>
        <v>0</v>
      </c>
      <c r="AD19" s="86">
        <f t="shared" si="22"/>
        <v>419</v>
      </c>
      <c r="AE19" s="86">
        <f t="shared" si="23"/>
        <v>251</v>
      </c>
      <c r="AF19" s="86">
        <f t="shared" si="9"/>
        <v>0</v>
      </c>
      <c r="AG19" s="86">
        <f t="shared" si="24"/>
        <v>0</v>
      </c>
      <c r="AH19" s="86">
        <f t="shared" si="25"/>
        <v>0</v>
      </c>
      <c r="AI19" s="86">
        <f t="shared" si="26"/>
        <v>2760</v>
      </c>
      <c r="AJ19" s="86">
        <v>0</v>
      </c>
      <c r="AK19" s="86">
        <f t="shared" si="12"/>
        <v>0</v>
      </c>
      <c r="AL19" s="88">
        <f>IF(Data!$B$22="CPS",ROUND((Z19+AD19)*10%,0),0)</f>
        <v>0</v>
      </c>
      <c r="AM19" s="86">
        <f t="shared" si="13"/>
        <v>0</v>
      </c>
      <c r="AN19" s="88">
        <f t="shared" si="4"/>
        <v>2760</v>
      </c>
      <c r="AO19" s="89"/>
      <c r="AP19" s="90">
        <f t="shared" si="27"/>
        <v>3</v>
      </c>
      <c r="AQ19" s="91">
        <f t="shared" si="14"/>
        <v>31</v>
      </c>
      <c r="AR19" s="91">
        <f>'Bill Preparation'!F15+'Bill Preparation'!N15+ROUND('Bill Preparation'!F15*'Bill Preparation'!H15/100,0)+ROUND('Bill Preparation'!F15*'Bill Preparation'!I15/100,0)+'Bill Preparation'!L15+'Bill Preparation'!O15+'Bill Preparation'!P15</f>
        <v>109627</v>
      </c>
      <c r="AS19" s="92">
        <f t="shared" si="28"/>
        <v>200</v>
      </c>
      <c r="AT19" s="91">
        <f>'Bill Preparation'!G15+'Bill Preparation'!N15+ROUND('Bill Preparation'!G15*'Bill Preparation'!H15/100,0)+ROUND('Bill Preparation'!G15*'Bill Preparation'!I15/100,0)+'Bill Preparation'!M15+'Bill Preparation'!O15+'Bill Preparation'!P15</f>
        <v>106867</v>
      </c>
      <c r="AU19" s="92">
        <f t="shared" si="29"/>
        <v>200</v>
      </c>
    </row>
    <row r="20" spans="1:47" s="93" customFormat="1" ht="22.5" customHeight="1">
      <c r="A20" s="84">
        <f>'Bill Preparation'!B16</f>
        <v>44652</v>
      </c>
      <c r="B20" s="84">
        <f>'Bill Preparation'!D16</f>
        <v>44651</v>
      </c>
      <c r="C20" s="85">
        <f t="shared" si="15"/>
        <v>0</v>
      </c>
      <c r="D20" s="86">
        <f>ROUND('Bill Preparation'!F16*C20/'Bill Preparation'!BO16,0)</f>
        <v>0</v>
      </c>
      <c r="E20" s="86">
        <f>ROUND('Bill Preparation'!N16*C20/'Bill Preparation'!BO16,0)</f>
        <v>0</v>
      </c>
      <c r="F20" s="86">
        <f>ROUND('Bill Preparation'!O16*C20/'Bill Preparation'!BO16,0)</f>
        <v>0</v>
      </c>
      <c r="G20" s="86">
        <f>ROUND('Bill Preparation'!P16*C20/'Bill Preparation'!BO16,0)</f>
        <v>0</v>
      </c>
      <c r="H20" s="86">
        <f>ROUND(ROUND('Bill Preparation'!F16*'Bill Preparation'!H16/100,0)*C20/'Bill Preparation'!BO16,0)</f>
        <v>0</v>
      </c>
      <c r="I20" s="86">
        <f>ROUND(ROUND('Bill Preparation'!F16*'Bill Preparation'!I16/100,0)*C20/'Bill Preparation'!BO16,0)</f>
        <v>0</v>
      </c>
      <c r="J20" s="86">
        <f>ROUND(ROUND('Bill Preparation'!F16*'Bill Preparation'!J16/100,0)*C20/'Bill Preparation'!BO16,0)</f>
        <v>0</v>
      </c>
      <c r="K20" s="86">
        <f>'Bill Preparation'!Q16</f>
        <v>0</v>
      </c>
      <c r="L20" s="86">
        <f>ROUND('Bill Preparation'!L16*C20/'Bill Preparation'!BO16,0)</f>
        <v>0</v>
      </c>
      <c r="M20" s="86">
        <f t="shared" si="16"/>
        <v>0</v>
      </c>
      <c r="N20" s="87">
        <f>IF(Data!$B$17="Yes",0,IF(C20&gt;AQ20/2,AS20,0))</f>
        <v>0</v>
      </c>
      <c r="O20" s="86">
        <f>ROUND('Bill Preparation'!G16*C20/'Bill Preparation'!BO16,0)</f>
        <v>0</v>
      </c>
      <c r="P20" s="86">
        <f>ROUND('Bill Preparation'!N16*C20/'Bill Preparation'!BO16,0)</f>
        <v>0</v>
      </c>
      <c r="Q20" s="86">
        <f>ROUND('Bill Preparation'!O16*C20/'Bill Preparation'!BO16,0)</f>
        <v>0</v>
      </c>
      <c r="R20" s="86">
        <f>ROUND('Bill Preparation'!P16*C20/'Bill Preparation'!BO16,0)</f>
        <v>0</v>
      </c>
      <c r="S20" s="86">
        <f>ROUND(ROUND('Bill Preparation'!G16*'Bill Preparation'!H16/100,0)*C20/'Bill Preparation'!BO16,0)</f>
        <v>0</v>
      </c>
      <c r="T20" s="86">
        <f>ROUND(ROUND('Bill Preparation'!G16*'Bill Preparation'!I16/100,0)*C20/'Bill Preparation'!BO16,0)</f>
        <v>0</v>
      </c>
      <c r="U20" s="86">
        <f>ROUND(ROUND('Bill Preparation'!G16*'Bill Preparation'!K16/100,0)*C20/'Bill Preparation'!BO16,0)</f>
        <v>0</v>
      </c>
      <c r="V20" s="86">
        <f>'Bill Preparation'!Q16</f>
        <v>0</v>
      </c>
      <c r="W20" s="86">
        <f>ROUND('Bill Preparation'!M16*C20/'Bill Preparation'!BO16,0)</f>
        <v>0</v>
      </c>
      <c r="X20" s="86">
        <f t="shared" si="17"/>
        <v>0</v>
      </c>
      <c r="Y20" s="87">
        <f>IF(Data!$B$17="Yes",0,IF(C20&gt;AQ20/2,AU20,0))</f>
        <v>0</v>
      </c>
      <c r="Z20" s="86">
        <f t="shared" si="18"/>
        <v>0</v>
      </c>
      <c r="AA20" s="86">
        <f t="shared" si="19"/>
        <v>0</v>
      </c>
      <c r="AB20" s="86">
        <f t="shared" si="20"/>
        <v>0</v>
      </c>
      <c r="AC20" s="86">
        <f t="shared" si="21"/>
        <v>0</v>
      </c>
      <c r="AD20" s="86">
        <f t="shared" si="22"/>
        <v>0</v>
      </c>
      <c r="AE20" s="86">
        <f t="shared" si="23"/>
        <v>0</v>
      </c>
      <c r="AF20" s="86">
        <f t="shared" si="9"/>
        <v>0</v>
      </c>
      <c r="AG20" s="86">
        <f t="shared" si="24"/>
        <v>0</v>
      </c>
      <c r="AH20" s="86">
        <f t="shared" si="25"/>
        <v>0</v>
      </c>
      <c r="AI20" s="86">
        <f t="shared" si="26"/>
        <v>0</v>
      </c>
      <c r="AJ20" s="86">
        <v>0</v>
      </c>
      <c r="AK20" s="86">
        <f t="shared" si="12"/>
        <v>0</v>
      </c>
      <c r="AL20" s="88">
        <f>IF(Data!$B$22="CPS",ROUND((Z20+AD20)*10%,0),0)</f>
        <v>0</v>
      </c>
      <c r="AM20" s="86">
        <f t="shared" si="13"/>
        <v>0</v>
      </c>
      <c r="AN20" s="88">
        <f t="shared" si="4"/>
        <v>0</v>
      </c>
      <c r="AO20" s="89"/>
      <c r="AP20" s="90">
        <f t="shared" si="27"/>
        <v>4</v>
      </c>
      <c r="AQ20" s="91">
        <f t="shared" si="14"/>
        <v>30</v>
      </c>
      <c r="AR20" s="91">
        <f>'Bill Preparation'!F16+'Bill Preparation'!N16+ROUND('Bill Preparation'!F16*'Bill Preparation'!H16/100,0)+ROUND('Bill Preparation'!F16*'Bill Preparation'!I16/100,0)+'Bill Preparation'!L16+'Bill Preparation'!O16+'Bill Preparation'!P16</f>
        <v>0</v>
      </c>
      <c r="AS20" s="92">
        <f t="shared" si="28"/>
        <v>0</v>
      </c>
      <c r="AT20" s="91">
        <f>'Bill Preparation'!G16+'Bill Preparation'!N16+ROUND('Bill Preparation'!G16*'Bill Preparation'!H16/100,0)+ROUND('Bill Preparation'!G16*'Bill Preparation'!I16/100,0)+'Bill Preparation'!M16+'Bill Preparation'!O16+'Bill Preparation'!P16</f>
        <v>0</v>
      </c>
      <c r="AU20" s="92">
        <f t="shared" si="29"/>
        <v>0</v>
      </c>
    </row>
    <row r="21" spans="1:47" s="93" customFormat="1" ht="22.5" customHeight="1">
      <c r="A21" s="84">
        <f>'Bill Preparation'!B17</f>
        <v>44652</v>
      </c>
      <c r="B21" s="84">
        <f>'Bill Preparation'!D17</f>
        <v>44681</v>
      </c>
      <c r="C21" s="85">
        <f t="shared" si="15"/>
        <v>30</v>
      </c>
      <c r="D21" s="86">
        <f>ROUND('Bill Preparation'!F17*C21/'Bill Preparation'!BO17,0)</f>
        <v>0</v>
      </c>
      <c r="E21" s="86">
        <f>ROUND('Bill Preparation'!N17*C21/'Bill Preparation'!BO17,0)</f>
        <v>0</v>
      </c>
      <c r="F21" s="86">
        <f>ROUND('Bill Preparation'!O17*C21/'Bill Preparation'!BO17,0)</f>
        <v>0</v>
      </c>
      <c r="G21" s="86">
        <f>ROUND('Bill Preparation'!P17*C21/'Bill Preparation'!BO17,0)</f>
        <v>0</v>
      </c>
      <c r="H21" s="86">
        <f>ROUND(ROUND('Bill Preparation'!F17*'Bill Preparation'!H17/100,0)*C21/'Bill Preparation'!BO17,0)</f>
        <v>0</v>
      </c>
      <c r="I21" s="86">
        <f>ROUND(ROUND('Bill Preparation'!F17*'Bill Preparation'!I17/100,0)*C21/'Bill Preparation'!BO17,0)</f>
        <v>0</v>
      </c>
      <c r="J21" s="86">
        <f>ROUND(ROUND('Bill Preparation'!F17*'Bill Preparation'!J17/100,0)*C21/'Bill Preparation'!BO17,0)</f>
        <v>0</v>
      </c>
      <c r="K21" s="86">
        <f>'Bill Preparation'!Q17</f>
        <v>0</v>
      </c>
      <c r="L21" s="86">
        <f>ROUND('Bill Preparation'!L17*C21/'Bill Preparation'!BO17,0)</f>
        <v>0</v>
      </c>
      <c r="M21" s="86">
        <f t="shared" si="16"/>
        <v>0</v>
      </c>
      <c r="N21" s="87">
        <f>IF(Data!$B$17="Yes",0,IF(C21&gt;AQ21/2,AS21,0))</f>
        <v>0</v>
      </c>
      <c r="O21" s="86">
        <f>ROUND('Bill Preparation'!G17*C21/'Bill Preparation'!BO17,0)</f>
        <v>0</v>
      </c>
      <c r="P21" s="86">
        <f>ROUND('Bill Preparation'!N17*C21/'Bill Preparation'!BO17,0)</f>
        <v>0</v>
      </c>
      <c r="Q21" s="86">
        <f>ROUND('Bill Preparation'!O17*C21/'Bill Preparation'!BO17,0)</f>
        <v>0</v>
      </c>
      <c r="R21" s="86">
        <f>ROUND('Bill Preparation'!P17*C21/'Bill Preparation'!BO17,0)</f>
        <v>0</v>
      </c>
      <c r="S21" s="86">
        <f>ROUND(ROUND('Bill Preparation'!G17*'Bill Preparation'!H17/100,0)*C21/'Bill Preparation'!BO17,0)</f>
        <v>0</v>
      </c>
      <c r="T21" s="86">
        <f>ROUND(ROUND('Bill Preparation'!G17*'Bill Preparation'!I17/100,0)*C21/'Bill Preparation'!BO17,0)</f>
        <v>0</v>
      </c>
      <c r="U21" s="86">
        <f>ROUND(ROUND('Bill Preparation'!G17*'Bill Preparation'!K17/100,0)*C21/'Bill Preparation'!BO17,0)</f>
        <v>0</v>
      </c>
      <c r="V21" s="86">
        <f>'Bill Preparation'!Q17</f>
        <v>0</v>
      </c>
      <c r="W21" s="86">
        <f>ROUND('Bill Preparation'!M17*C21/'Bill Preparation'!BO17,0)</f>
        <v>0</v>
      </c>
      <c r="X21" s="86">
        <f t="shared" si="17"/>
        <v>0</v>
      </c>
      <c r="Y21" s="87">
        <f>IF(Data!$B$17="Yes",0,IF(C21&gt;AQ21/2,AU21,0))</f>
        <v>0</v>
      </c>
      <c r="Z21" s="86">
        <f t="shared" si="18"/>
        <v>0</v>
      </c>
      <c r="AA21" s="86">
        <f t="shared" si="19"/>
        <v>0</v>
      </c>
      <c r="AB21" s="86">
        <f t="shared" si="20"/>
        <v>0</v>
      </c>
      <c r="AC21" s="86">
        <f t="shared" si="21"/>
        <v>0</v>
      </c>
      <c r="AD21" s="86">
        <f t="shared" si="22"/>
        <v>0</v>
      </c>
      <c r="AE21" s="86">
        <f t="shared" si="23"/>
        <v>0</v>
      </c>
      <c r="AF21" s="86">
        <f t="shared" si="9"/>
        <v>0</v>
      </c>
      <c r="AG21" s="86">
        <f t="shared" si="24"/>
        <v>0</v>
      </c>
      <c r="AH21" s="86">
        <f t="shared" si="25"/>
        <v>0</v>
      </c>
      <c r="AI21" s="86">
        <f t="shared" si="26"/>
        <v>0</v>
      </c>
      <c r="AJ21" s="86">
        <v>0</v>
      </c>
      <c r="AK21" s="86">
        <f t="shared" si="12"/>
        <v>0</v>
      </c>
      <c r="AL21" s="88">
        <f>IF(Data!$B$22="CPS",ROUND((Z21+AD21)*10%,0),0)</f>
        <v>0</v>
      </c>
      <c r="AM21" s="86">
        <f t="shared" si="13"/>
        <v>0</v>
      </c>
      <c r="AN21" s="88">
        <f t="shared" si="4"/>
        <v>0</v>
      </c>
      <c r="AO21" s="89"/>
      <c r="AP21" s="90">
        <f t="shared" si="27"/>
        <v>4</v>
      </c>
      <c r="AQ21" s="91">
        <f t="shared" si="14"/>
        <v>30</v>
      </c>
      <c r="AR21" s="91">
        <f>'Bill Preparation'!F17+'Bill Preparation'!N17+ROUND('Bill Preparation'!F17*'Bill Preparation'!H17/100,0)+ROUND('Bill Preparation'!F17*'Bill Preparation'!I17/100,0)+'Bill Preparation'!L17+'Bill Preparation'!O17+'Bill Preparation'!P17</f>
        <v>0</v>
      </c>
      <c r="AS21" s="92">
        <f t="shared" si="28"/>
        <v>0</v>
      </c>
      <c r="AT21" s="91">
        <f>'Bill Preparation'!G17+'Bill Preparation'!N17+ROUND('Bill Preparation'!G17*'Bill Preparation'!H17/100,0)+ROUND('Bill Preparation'!G17*'Bill Preparation'!I17/100,0)+'Bill Preparation'!M17+'Bill Preparation'!O17+'Bill Preparation'!P17</f>
        <v>0</v>
      </c>
      <c r="AU21" s="92">
        <f t="shared" si="29"/>
        <v>0</v>
      </c>
    </row>
    <row r="22" spans="1:47" s="93" customFormat="1" ht="22.5" customHeight="1">
      <c r="A22" s="84">
        <f>'Bill Preparation'!B18</f>
        <v>44682</v>
      </c>
      <c r="B22" s="84">
        <f>'Bill Preparation'!D18</f>
        <v>44712</v>
      </c>
      <c r="C22" s="85">
        <f t="shared" si="15"/>
        <v>31</v>
      </c>
      <c r="D22" s="86">
        <f>ROUND('Bill Preparation'!F18*C22/'Bill Preparation'!BO18,0)</f>
        <v>0</v>
      </c>
      <c r="E22" s="86">
        <f>ROUND('Bill Preparation'!N18*C22/'Bill Preparation'!BO18,0)</f>
        <v>0</v>
      </c>
      <c r="F22" s="86">
        <f>ROUND('Bill Preparation'!O18*C22/'Bill Preparation'!BO18,0)</f>
        <v>0</v>
      </c>
      <c r="G22" s="86">
        <f>ROUND('Bill Preparation'!P18*C22/'Bill Preparation'!BO18,0)</f>
        <v>0</v>
      </c>
      <c r="H22" s="86">
        <f>ROUND(ROUND('Bill Preparation'!F18*'Bill Preparation'!H18/100,0)*C22/'Bill Preparation'!BO18,0)</f>
        <v>0</v>
      </c>
      <c r="I22" s="86">
        <f>ROUND(ROUND('Bill Preparation'!F18*'Bill Preparation'!I18/100,0)*C22/'Bill Preparation'!BO18,0)</f>
        <v>0</v>
      </c>
      <c r="J22" s="86">
        <f>ROUND(ROUND('Bill Preparation'!F18*'Bill Preparation'!J18/100,0)*C22/'Bill Preparation'!BO18,0)</f>
        <v>0</v>
      </c>
      <c r="K22" s="86">
        <f>'Bill Preparation'!Q18</f>
        <v>0</v>
      </c>
      <c r="L22" s="86">
        <f>ROUND('Bill Preparation'!L18*C22/'Bill Preparation'!BO18,0)</f>
        <v>0</v>
      </c>
      <c r="M22" s="86">
        <f t="shared" si="16"/>
        <v>0</v>
      </c>
      <c r="N22" s="87">
        <f>IF(Data!$B$17="Yes",0,IF(C22&gt;AQ22/2,AS22,0))</f>
        <v>0</v>
      </c>
      <c r="O22" s="86">
        <f>ROUND('Bill Preparation'!G18*C22/'Bill Preparation'!BO18,0)</f>
        <v>0</v>
      </c>
      <c r="P22" s="86">
        <f>ROUND('Bill Preparation'!N18*C22/'Bill Preparation'!BO18,0)</f>
        <v>0</v>
      </c>
      <c r="Q22" s="86">
        <f>ROUND('Bill Preparation'!O18*C22/'Bill Preparation'!BO18,0)</f>
        <v>0</v>
      </c>
      <c r="R22" s="86">
        <f>ROUND('Bill Preparation'!P18*C22/'Bill Preparation'!BO18,0)</f>
        <v>0</v>
      </c>
      <c r="S22" s="86">
        <f>ROUND(ROUND('Bill Preparation'!G18*'Bill Preparation'!H18/100,0)*C22/'Bill Preparation'!BO18,0)</f>
        <v>0</v>
      </c>
      <c r="T22" s="86">
        <f>ROUND(ROUND('Bill Preparation'!G18*'Bill Preparation'!I18/100,0)*C22/'Bill Preparation'!BO18,0)</f>
        <v>0</v>
      </c>
      <c r="U22" s="86">
        <f>ROUND(ROUND('Bill Preparation'!G18*'Bill Preparation'!K18/100,0)*C22/'Bill Preparation'!BO18,0)</f>
        <v>0</v>
      </c>
      <c r="V22" s="86">
        <f>'Bill Preparation'!Q18</f>
        <v>0</v>
      </c>
      <c r="W22" s="86">
        <f>ROUND('Bill Preparation'!M18*C22/'Bill Preparation'!BO18,0)</f>
        <v>0</v>
      </c>
      <c r="X22" s="86">
        <f t="shared" si="17"/>
        <v>0</v>
      </c>
      <c r="Y22" s="87">
        <f>IF(Data!$B$17="Yes",0,IF(C22&gt;AQ22/2,AU22,0))</f>
        <v>0</v>
      </c>
      <c r="Z22" s="86">
        <f t="shared" si="18"/>
        <v>0</v>
      </c>
      <c r="AA22" s="86">
        <f t="shared" si="19"/>
        <v>0</v>
      </c>
      <c r="AB22" s="86">
        <f t="shared" si="20"/>
        <v>0</v>
      </c>
      <c r="AC22" s="86">
        <f t="shared" si="21"/>
        <v>0</v>
      </c>
      <c r="AD22" s="86">
        <f t="shared" si="22"/>
        <v>0</v>
      </c>
      <c r="AE22" s="86">
        <f t="shared" si="23"/>
        <v>0</v>
      </c>
      <c r="AF22" s="86">
        <f t="shared" si="9"/>
        <v>0</v>
      </c>
      <c r="AG22" s="86">
        <f t="shared" si="24"/>
        <v>0</v>
      </c>
      <c r="AH22" s="86">
        <f t="shared" si="25"/>
        <v>0</v>
      </c>
      <c r="AI22" s="86">
        <f t="shared" si="26"/>
        <v>0</v>
      </c>
      <c r="AJ22" s="86">
        <v>0</v>
      </c>
      <c r="AK22" s="86">
        <f t="shared" si="12"/>
        <v>0</v>
      </c>
      <c r="AL22" s="88">
        <f>IF(Data!$B$22="CPS",ROUND((Z22+AD22)*10%,0),0)</f>
        <v>0</v>
      </c>
      <c r="AM22" s="86">
        <f t="shared" si="13"/>
        <v>0</v>
      </c>
      <c r="AN22" s="88">
        <f t="shared" si="4"/>
        <v>0</v>
      </c>
      <c r="AO22" s="89"/>
      <c r="AP22" s="90">
        <f t="shared" si="27"/>
        <v>5</v>
      </c>
      <c r="AQ22" s="91">
        <f t="shared" si="14"/>
        <v>31</v>
      </c>
      <c r="AR22" s="91">
        <f>'Bill Preparation'!F18+'Bill Preparation'!N18+ROUND('Bill Preparation'!F18*'Bill Preparation'!H18/100,0)+ROUND('Bill Preparation'!F18*'Bill Preparation'!I18/100,0)+'Bill Preparation'!L18+'Bill Preparation'!O18+'Bill Preparation'!P18</f>
        <v>0</v>
      </c>
      <c r="AS22" s="92">
        <f t="shared" si="28"/>
        <v>0</v>
      </c>
      <c r="AT22" s="91">
        <f>'Bill Preparation'!G18+'Bill Preparation'!N18+ROUND('Bill Preparation'!G18*'Bill Preparation'!H18/100,0)+ROUND('Bill Preparation'!G18*'Bill Preparation'!I18/100,0)+'Bill Preparation'!M18+'Bill Preparation'!O18+'Bill Preparation'!P18</f>
        <v>0</v>
      </c>
      <c r="AU22" s="92">
        <f t="shared" si="29"/>
        <v>0</v>
      </c>
    </row>
    <row r="23" spans="1:47" s="93" customFormat="1" ht="22.5" customHeight="1">
      <c r="A23" s="84">
        <f>'Bill Preparation'!B19</f>
        <v>44713</v>
      </c>
      <c r="B23" s="84">
        <f>'Bill Preparation'!D19</f>
        <v>44742</v>
      </c>
      <c r="C23" s="85">
        <f t="shared" si="15"/>
        <v>30</v>
      </c>
      <c r="D23" s="86">
        <f>ROUND('Bill Preparation'!F19*C23/'Bill Preparation'!BO19,0)</f>
        <v>0</v>
      </c>
      <c r="E23" s="86">
        <f>ROUND('Bill Preparation'!N19*C23/'Bill Preparation'!BO19,0)</f>
        <v>0</v>
      </c>
      <c r="F23" s="86">
        <f>ROUND('Bill Preparation'!O19*C23/'Bill Preparation'!BO19,0)</f>
        <v>0</v>
      </c>
      <c r="G23" s="86">
        <f>ROUND('Bill Preparation'!P19*C23/'Bill Preparation'!BO19,0)</f>
        <v>0</v>
      </c>
      <c r="H23" s="86">
        <f>ROUND(ROUND('Bill Preparation'!F19*'Bill Preparation'!H19/100,0)*C23/'Bill Preparation'!BO19,0)</f>
        <v>0</v>
      </c>
      <c r="I23" s="86">
        <f>ROUND(ROUND('Bill Preparation'!F19*'Bill Preparation'!I19/100,0)*C23/'Bill Preparation'!BO19,0)</f>
        <v>0</v>
      </c>
      <c r="J23" s="86">
        <f>ROUND(ROUND('Bill Preparation'!F19*'Bill Preparation'!J19/100,0)*C23/'Bill Preparation'!BO19,0)</f>
        <v>0</v>
      </c>
      <c r="K23" s="86">
        <f>'Bill Preparation'!Q19</f>
        <v>0</v>
      </c>
      <c r="L23" s="86">
        <f>ROUND('Bill Preparation'!L19*C23/'Bill Preparation'!BO19,0)</f>
        <v>0</v>
      </c>
      <c r="M23" s="86">
        <f t="shared" si="16"/>
        <v>0</v>
      </c>
      <c r="N23" s="87">
        <f>IF(Data!$B$17="Yes",0,IF(C23&gt;AQ23/2,AS23,0))</f>
        <v>0</v>
      </c>
      <c r="O23" s="86">
        <f>ROUND('Bill Preparation'!G19*C23/'Bill Preparation'!BO19,0)</f>
        <v>0</v>
      </c>
      <c r="P23" s="86">
        <f>ROUND('Bill Preparation'!N19*C23/'Bill Preparation'!BO19,0)</f>
        <v>0</v>
      </c>
      <c r="Q23" s="86">
        <f>ROUND('Bill Preparation'!O19*C23/'Bill Preparation'!BO19,0)</f>
        <v>0</v>
      </c>
      <c r="R23" s="86">
        <f>ROUND('Bill Preparation'!P19*C23/'Bill Preparation'!BO19,0)</f>
        <v>0</v>
      </c>
      <c r="S23" s="86">
        <f>ROUND(ROUND('Bill Preparation'!G19*'Bill Preparation'!H19/100,0)*C23/'Bill Preparation'!BO19,0)</f>
        <v>0</v>
      </c>
      <c r="T23" s="86">
        <f>ROUND(ROUND('Bill Preparation'!G19*'Bill Preparation'!I19/100,0)*C23/'Bill Preparation'!BO19,0)</f>
        <v>0</v>
      </c>
      <c r="U23" s="86">
        <f>ROUND(ROUND('Bill Preparation'!G19*'Bill Preparation'!K19/100,0)*C23/'Bill Preparation'!BO19,0)</f>
        <v>0</v>
      </c>
      <c r="V23" s="86">
        <f>'Bill Preparation'!Q19</f>
        <v>0</v>
      </c>
      <c r="W23" s="86">
        <f>ROUND('Bill Preparation'!M19*C23/'Bill Preparation'!BO19,0)</f>
        <v>0</v>
      </c>
      <c r="X23" s="86">
        <f t="shared" si="17"/>
        <v>0</v>
      </c>
      <c r="Y23" s="87">
        <f>IF(Data!$B$17="Yes",0,IF(C23&gt;AQ23/2,AU23,0))</f>
        <v>0</v>
      </c>
      <c r="Z23" s="86">
        <f t="shared" si="18"/>
        <v>0</v>
      </c>
      <c r="AA23" s="86">
        <f t="shared" si="19"/>
        <v>0</v>
      </c>
      <c r="AB23" s="86">
        <f t="shared" si="20"/>
        <v>0</v>
      </c>
      <c r="AC23" s="86">
        <f t="shared" si="21"/>
        <v>0</v>
      </c>
      <c r="AD23" s="86">
        <f t="shared" si="22"/>
        <v>0</v>
      </c>
      <c r="AE23" s="86">
        <f t="shared" si="23"/>
        <v>0</v>
      </c>
      <c r="AF23" s="86">
        <f t="shared" si="9"/>
        <v>0</v>
      </c>
      <c r="AG23" s="86">
        <f t="shared" si="24"/>
        <v>0</v>
      </c>
      <c r="AH23" s="86">
        <f t="shared" si="25"/>
        <v>0</v>
      </c>
      <c r="AI23" s="86">
        <f t="shared" si="26"/>
        <v>0</v>
      </c>
      <c r="AJ23" s="86">
        <v>0</v>
      </c>
      <c r="AK23" s="86">
        <f t="shared" si="12"/>
        <v>0</v>
      </c>
      <c r="AL23" s="88">
        <f>IF(Data!$B$22="CPS",ROUND((Z23+AD23)*10%,0),0)</f>
        <v>0</v>
      </c>
      <c r="AM23" s="86">
        <f t="shared" si="13"/>
        <v>0</v>
      </c>
      <c r="AN23" s="88">
        <f t="shared" si="4"/>
        <v>0</v>
      </c>
      <c r="AO23" s="89"/>
      <c r="AP23" s="90">
        <f t="shared" si="27"/>
        <v>6</v>
      </c>
      <c r="AQ23" s="91">
        <f t="shared" si="14"/>
        <v>30</v>
      </c>
      <c r="AR23" s="91">
        <f>'Bill Preparation'!F19+'Bill Preparation'!N19+ROUND('Bill Preparation'!F19*'Bill Preparation'!H19/100,0)+ROUND('Bill Preparation'!F19*'Bill Preparation'!I19/100,0)+'Bill Preparation'!L19+'Bill Preparation'!O19+'Bill Preparation'!P19</f>
        <v>0</v>
      </c>
      <c r="AS23" s="92">
        <f t="shared" si="28"/>
        <v>0</v>
      </c>
      <c r="AT23" s="91">
        <f>'Bill Preparation'!G19+'Bill Preparation'!N19+ROUND('Bill Preparation'!G19*'Bill Preparation'!H19/100,0)+ROUND('Bill Preparation'!G19*'Bill Preparation'!I19/100,0)+'Bill Preparation'!M19+'Bill Preparation'!O19+'Bill Preparation'!P19</f>
        <v>0</v>
      </c>
      <c r="AU23" s="92">
        <f t="shared" si="29"/>
        <v>0</v>
      </c>
    </row>
    <row r="24" spans="1:47" s="93" customFormat="1" ht="22.5" customHeight="1">
      <c r="A24" s="84">
        <f>'Bill Preparation'!B20</f>
        <v>44743</v>
      </c>
      <c r="B24" s="84">
        <f>'Bill Preparation'!D20</f>
        <v>44773</v>
      </c>
      <c r="C24" s="85">
        <f t="shared" si="15"/>
        <v>31</v>
      </c>
      <c r="D24" s="86">
        <f>ROUND('Bill Preparation'!F20*C24/'Bill Preparation'!BO20,0)</f>
        <v>0</v>
      </c>
      <c r="E24" s="86">
        <f>ROUND('Bill Preparation'!N20*C24/'Bill Preparation'!BO20,0)</f>
        <v>0</v>
      </c>
      <c r="F24" s="86">
        <f>ROUND('Bill Preparation'!O20*C24/'Bill Preparation'!BO20,0)</f>
        <v>0</v>
      </c>
      <c r="G24" s="86">
        <f>ROUND('Bill Preparation'!P20*C24/'Bill Preparation'!BO20,0)</f>
        <v>0</v>
      </c>
      <c r="H24" s="86">
        <f>ROUND(ROUND('Bill Preparation'!F20*'Bill Preparation'!H20/100,0)*C24/'Bill Preparation'!BO20,0)</f>
        <v>0</v>
      </c>
      <c r="I24" s="86">
        <f>ROUND(ROUND('Bill Preparation'!F20*'Bill Preparation'!I20/100,0)*C24/'Bill Preparation'!BO20,0)</f>
        <v>0</v>
      </c>
      <c r="J24" s="86">
        <f>ROUND(ROUND('Bill Preparation'!F20*'Bill Preparation'!J20/100,0)*C24/'Bill Preparation'!BO20,0)</f>
        <v>0</v>
      </c>
      <c r="K24" s="86">
        <f>'Bill Preparation'!Q20</f>
        <v>0</v>
      </c>
      <c r="L24" s="86">
        <f>ROUND('Bill Preparation'!L20*C24/'Bill Preparation'!BO20,0)</f>
        <v>0</v>
      </c>
      <c r="M24" s="86">
        <f t="shared" si="16"/>
        <v>0</v>
      </c>
      <c r="N24" s="87">
        <f>IF(Data!$B$17="Yes",0,IF(C24&gt;AQ24/2,AS24,0))</f>
        <v>0</v>
      </c>
      <c r="O24" s="86">
        <f>ROUND('Bill Preparation'!G20*C24/'Bill Preparation'!BO20,0)</f>
        <v>0</v>
      </c>
      <c r="P24" s="86">
        <f>ROUND('Bill Preparation'!N20*C24/'Bill Preparation'!BO20,0)</f>
        <v>0</v>
      </c>
      <c r="Q24" s="86">
        <f>ROUND('Bill Preparation'!O20*C24/'Bill Preparation'!BO20,0)</f>
        <v>0</v>
      </c>
      <c r="R24" s="86">
        <f>ROUND('Bill Preparation'!P20*C24/'Bill Preparation'!BO20,0)</f>
        <v>0</v>
      </c>
      <c r="S24" s="86">
        <f>ROUND(ROUND('Bill Preparation'!G20*'Bill Preparation'!H20/100,0)*C24/'Bill Preparation'!BO20,0)</f>
        <v>0</v>
      </c>
      <c r="T24" s="86">
        <f>ROUND(ROUND('Bill Preparation'!G20*'Bill Preparation'!I20/100,0)*C24/'Bill Preparation'!BO20,0)</f>
        <v>0</v>
      </c>
      <c r="U24" s="86">
        <f>ROUND(ROUND('Bill Preparation'!G20*'Bill Preparation'!K20/100,0)*C24/'Bill Preparation'!BO20,0)</f>
        <v>0</v>
      </c>
      <c r="V24" s="86">
        <f>'Bill Preparation'!Q20</f>
        <v>0</v>
      </c>
      <c r="W24" s="86">
        <f>ROUND('Bill Preparation'!M20*C24/'Bill Preparation'!BO20,0)</f>
        <v>0</v>
      </c>
      <c r="X24" s="86">
        <f t="shared" si="17"/>
        <v>0</v>
      </c>
      <c r="Y24" s="87">
        <f>IF(Data!$B$17="Yes",0,IF(C24&gt;AQ24/2,AU24,0))</f>
        <v>0</v>
      </c>
      <c r="Z24" s="86">
        <f t="shared" si="18"/>
        <v>0</v>
      </c>
      <c r="AA24" s="86">
        <f t="shared" si="19"/>
        <v>0</v>
      </c>
      <c r="AB24" s="86">
        <f t="shared" si="20"/>
        <v>0</v>
      </c>
      <c r="AC24" s="86">
        <f t="shared" si="21"/>
        <v>0</v>
      </c>
      <c r="AD24" s="86">
        <f t="shared" si="22"/>
        <v>0</v>
      </c>
      <c r="AE24" s="86">
        <f t="shared" si="23"/>
        <v>0</v>
      </c>
      <c r="AF24" s="86">
        <f t="shared" si="9"/>
        <v>0</v>
      </c>
      <c r="AG24" s="86">
        <f t="shared" si="24"/>
        <v>0</v>
      </c>
      <c r="AH24" s="86">
        <f t="shared" si="25"/>
        <v>0</v>
      </c>
      <c r="AI24" s="86">
        <f t="shared" si="26"/>
        <v>0</v>
      </c>
      <c r="AJ24" s="86">
        <v>0</v>
      </c>
      <c r="AK24" s="86">
        <f t="shared" si="12"/>
        <v>0</v>
      </c>
      <c r="AL24" s="88">
        <f>IF(Data!$B$22="CPS",ROUND((Z24+AD24)*10%,0),0)</f>
        <v>0</v>
      </c>
      <c r="AM24" s="86">
        <f t="shared" si="13"/>
        <v>0</v>
      </c>
      <c r="AN24" s="88">
        <f t="shared" si="4"/>
        <v>0</v>
      </c>
      <c r="AO24" s="89"/>
      <c r="AP24" s="90">
        <f t="shared" si="27"/>
        <v>7</v>
      </c>
      <c r="AQ24" s="91">
        <f t="shared" si="14"/>
        <v>31</v>
      </c>
      <c r="AR24" s="91">
        <f>'Bill Preparation'!F20+'Bill Preparation'!N20+ROUND('Bill Preparation'!F20*'Bill Preparation'!H20/100,0)+ROUND('Bill Preparation'!F20*'Bill Preparation'!I20/100,0)+'Bill Preparation'!L20+'Bill Preparation'!O20+'Bill Preparation'!P20</f>
        <v>0</v>
      </c>
      <c r="AS24" s="92">
        <f t="shared" si="28"/>
        <v>0</v>
      </c>
      <c r="AT24" s="91">
        <f>'Bill Preparation'!G20+'Bill Preparation'!N20+ROUND('Bill Preparation'!G20*'Bill Preparation'!H20/100,0)+ROUND('Bill Preparation'!G20*'Bill Preparation'!I20/100,0)+'Bill Preparation'!M20+'Bill Preparation'!O20+'Bill Preparation'!P20</f>
        <v>0</v>
      </c>
      <c r="AU24" s="92">
        <f t="shared" si="29"/>
        <v>0</v>
      </c>
    </row>
    <row r="25" spans="1:47" s="93" customFormat="1" ht="22.5" customHeight="1">
      <c r="A25" s="84">
        <f>'Bill Preparation'!B21</f>
        <v>44774</v>
      </c>
      <c r="B25" s="84">
        <f>'Bill Preparation'!D21</f>
        <v>44804</v>
      </c>
      <c r="C25" s="85">
        <f t="shared" si="15"/>
        <v>31</v>
      </c>
      <c r="D25" s="86">
        <f>ROUND('Bill Preparation'!F21*C25/'Bill Preparation'!BO21,0)</f>
        <v>0</v>
      </c>
      <c r="E25" s="86">
        <f>ROUND('Bill Preparation'!N21*C25/'Bill Preparation'!BO21,0)</f>
        <v>0</v>
      </c>
      <c r="F25" s="86">
        <f>ROUND('Bill Preparation'!O21*C25/'Bill Preparation'!BO21,0)</f>
        <v>0</v>
      </c>
      <c r="G25" s="86">
        <f>ROUND('Bill Preparation'!P21*C25/'Bill Preparation'!BO21,0)</f>
        <v>0</v>
      </c>
      <c r="H25" s="86">
        <f>ROUND(ROUND('Bill Preparation'!F21*'Bill Preparation'!H21/100,0)*C25/'Bill Preparation'!BO21,0)</f>
        <v>0</v>
      </c>
      <c r="I25" s="86">
        <f>ROUND(ROUND('Bill Preparation'!F21*'Bill Preparation'!I21/100,0)*C25/'Bill Preparation'!BO21,0)</f>
        <v>0</v>
      </c>
      <c r="J25" s="86">
        <f>ROUND(ROUND('Bill Preparation'!F21*'Bill Preparation'!J21/100,0)*C25/'Bill Preparation'!BO21,0)</f>
        <v>0</v>
      </c>
      <c r="K25" s="86">
        <f>'Bill Preparation'!Q21</f>
        <v>0</v>
      </c>
      <c r="L25" s="86">
        <f>ROUND('Bill Preparation'!L21*C25/'Bill Preparation'!BO21,0)</f>
        <v>0</v>
      </c>
      <c r="M25" s="86">
        <f t="shared" si="16"/>
        <v>0</v>
      </c>
      <c r="N25" s="87">
        <f>IF(Data!$B$17="Yes",0,IF(C25&gt;AQ25/2,AS25,0))</f>
        <v>0</v>
      </c>
      <c r="O25" s="86">
        <f>ROUND('Bill Preparation'!G21*C25/'Bill Preparation'!BO21,0)</f>
        <v>0</v>
      </c>
      <c r="P25" s="86">
        <f>ROUND('Bill Preparation'!N21*C25/'Bill Preparation'!BO21,0)</f>
        <v>0</v>
      </c>
      <c r="Q25" s="86">
        <f>ROUND('Bill Preparation'!O21*C25/'Bill Preparation'!BO21,0)</f>
        <v>0</v>
      </c>
      <c r="R25" s="86">
        <f>ROUND('Bill Preparation'!P21*C25/'Bill Preparation'!BO21,0)</f>
        <v>0</v>
      </c>
      <c r="S25" s="86">
        <f>ROUND(ROUND('Bill Preparation'!G21*'Bill Preparation'!H21/100,0)*C25/'Bill Preparation'!BO21,0)</f>
        <v>0</v>
      </c>
      <c r="T25" s="86">
        <f>ROUND(ROUND('Bill Preparation'!G21*'Bill Preparation'!I21/100,0)*C25/'Bill Preparation'!BO21,0)</f>
        <v>0</v>
      </c>
      <c r="U25" s="86">
        <f>ROUND(ROUND('Bill Preparation'!G21*'Bill Preparation'!K21/100,0)*C25/'Bill Preparation'!BO21,0)</f>
        <v>0</v>
      </c>
      <c r="V25" s="86">
        <f>'Bill Preparation'!Q21</f>
        <v>0</v>
      </c>
      <c r="W25" s="86">
        <f>ROUND('Bill Preparation'!M21*C25/'Bill Preparation'!BO21,0)</f>
        <v>0</v>
      </c>
      <c r="X25" s="86">
        <f t="shared" si="17"/>
        <v>0</v>
      </c>
      <c r="Y25" s="87">
        <f>IF(Data!$B$17="Yes",0,IF(C25&gt;AQ25/2,AU25,0))</f>
        <v>0</v>
      </c>
      <c r="Z25" s="86">
        <f t="shared" si="18"/>
        <v>0</v>
      </c>
      <c r="AA25" s="86">
        <f t="shared" si="19"/>
        <v>0</v>
      </c>
      <c r="AB25" s="86">
        <f t="shared" si="20"/>
        <v>0</v>
      </c>
      <c r="AC25" s="86">
        <f t="shared" si="21"/>
        <v>0</v>
      </c>
      <c r="AD25" s="86">
        <f t="shared" si="22"/>
        <v>0</v>
      </c>
      <c r="AE25" s="86">
        <f t="shared" si="23"/>
        <v>0</v>
      </c>
      <c r="AF25" s="86">
        <f t="shared" si="9"/>
        <v>0</v>
      </c>
      <c r="AG25" s="86">
        <f t="shared" si="24"/>
        <v>0</v>
      </c>
      <c r="AH25" s="86">
        <f t="shared" si="25"/>
        <v>0</v>
      </c>
      <c r="AI25" s="86">
        <f t="shared" si="26"/>
        <v>0</v>
      </c>
      <c r="AJ25" s="86">
        <v>0</v>
      </c>
      <c r="AK25" s="86">
        <f t="shared" si="12"/>
        <v>0</v>
      </c>
      <c r="AL25" s="88">
        <f>IF(Data!$B$22="CPS",ROUND((Z25+AD25)*10%,0),0)</f>
        <v>0</v>
      </c>
      <c r="AM25" s="86">
        <f t="shared" si="13"/>
        <v>0</v>
      </c>
      <c r="AN25" s="88">
        <f t="shared" si="4"/>
        <v>0</v>
      </c>
      <c r="AO25" s="89"/>
      <c r="AP25" s="90">
        <f t="shared" si="27"/>
        <v>8</v>
      </c>
      <c r="AQ25" s="91">
        <f t="shared" si="14"/>
        <v>31</v>
      </c>
      <c r="AR25" s="91">
        <f>'Bill Preparation'!F21+'Bill Preparation'!N21+ROUND('Bill Preparation'!F21*'Bill Preparation'!H21/100,0)+ROUND('Bill Preparation'!F21*'Bill Preparation'!I21/100,0)+'Bill Preparation'!L21+'Bill Preparation'!O21+'Bill Preparation'!P21</f>
        <v>0</v>
      </c>
      <c r="AS25" s="92">
        <f t="shared" si="28"/>
        <v>0</v>
      </c>
      <c r="AT25" s="91">
        <f>'Bill Preparation'!G21+'Bill Preparation'!N21+ROUND('Bill Preparation'!G21*'Bill Preparation'!H21/100,0)+ROUND('Bill Preparation'!G21*'Bill Preparation'!I21/100,0)+'Bill Preparation'!M21+'Bill Preparation'!O21+'Bill Preparation'!P21</f>
        <v>0</v>
      </c>
      <c r="AU25" s="92">
        <f t="shared" si="29"/>
        <v>0</v>
      </c>
    </row>
    <row r="26" spans="1:47" s="93" customFormat="1" ht="22.5" customHeight="1">
      <c r="A26" s="84">
        <f>'Bill Preparation'!B22</f>
        <v>44805</v>
      </c>
      <c r="B26" s="84">
        <f>'Bill Preparation'!D22</f>
        <v>44834</v>
      </c>
      <c r="C26" s="85">
        <f t="shared" si="15"/>
        <v>30</v>
      </c>
      <c r="D26" s="86">
        <f>ROUND('Bill Preparation'!F22*C26/'Bill Preparation'!BO22,0)</f>
        <v>0</v>
      </c>
      <c r="E26" s="86">
        <f>ROUND('Bill Preparation'!N22*C26/'Bill Preparation'!BO22,0)</f>
        <v>0</v>
      </c>
      <c r="F26" s="86">
        <f>ROUND('Bill Preparation'!O22*C26/'Bill Preparation'!BO22,0)</f>
        <v>0</v>
      </c>
      <c r="G26" s="86">
        <f>ROUND('Bill Preparation'!P22*C26/'Bill Preparation'!BO22,0)</f>
        <v>0</v>
      </c>
      <c r="H26" s="86">
        <f>ROUND(ROUND('Bill Preparation'!F22*'Bill Preparation'!H22/100,0)*C26/'Bill Preparation'!BO22,0)</f>
        <v>0</v>
      </c>
      <c r="I26" s="86">
        <f>ROUND(ROUND('Bill Preparation'!F22*'Bill Preparation'!I22/100,0)*C26/'Bill Preparation'!BO22,0)</f>
        <v>0</v>
      </c>
      <c r="J26" s="86">
        <f>ROUND(ROUND('Bill Preparation'!F22*'Bill Preparation'!J22/100,0)*C26/'Bill Preparation'!BO22,0)</f>
        <v>0</v>
      </c>
      <c r="K26" s="86">
        <f>'Bill Preparation'!Q22</f>
        <v>0</v>
      </c>
      <c r="L26" s="86">
        <f>ROUND('Bill Preparation'!L22*C26/'Bill Preparation'!BO22,0)</f>
        <v>0</v>
      </c>
      <c r="M26" s="86">
        <f t="shared" si="16"/>
        <v>0</v>
      </c>
      <c r="N26" s="87">
        <f>IF(Data!$B$17="Yes",0,IF(C26&gt;AQ26/2,AS26,0))</f>
        <v>0</v>
      </c>
      <c r="O26" s="86">
        <f>ROUND('Bill Preparation'!G22*C26/'Bill Preparation'!BO22,0)</f>
        <v>0</v>
      </c>
      <c r="P26" s="86">
        <f>ROUND('Bill Preparation'!N22*C26/'Bill Preparation'!BO22,0)</f>
        <v>0</v>
      </c>
      <c r="Q26" s="86">
        <f>ROUND('Bill Preparation'!O22*C26/'Bill Preparation'!BO22,0)</f>
        <v>0</v>
      </c>
      <c r="R26" s="86">
        <f>ROUND('Bill Preparation'!P22*C26/'Bill Preparation'!BO22,0)</f>
        <v>0</v>
      </c>
      <c r="S26" s="86">
        <f>ROUND(ROUND('Bill Preparation'!G22*'Bill Preparation'!H22/100,0)*C26/'Bill Preparation'!BO22,0)</f>
        <v>0</v>
      </c>
      <c r="T26" s="86">
        <f>ROUND(ROUND('Bill Preparation'!G22*'Bill Preparation'!I22/100,0)*C26/'Bill Preparation'!BO22,0)</f>
        <v>0</v>
      </c>
      <c r="U26" s="86">
        <f>ROUND(ROUND('Bill Preparation'!G22*'Bill Preparation'!K22/100,0)*C26/'Bill Preparation'!BO22,0)</f>
        <v>0</v>
      </c>
      <c r="V26" s="86">
        <f>'Bill Preparation'!Q22</f>
        <v>0</v>
      </c>
      <c r="W26" s="86">
        <f>ROUND('Bill Preparation'!M22*C26/'Bill Preparation'!BO22,0)</f>
        <v>0</v>
      </c>
      <c r="X26" s="86">
        <f t="shared" si="17"/>
        <v>0</v>
      </c>
      <c r="Y26" s="87">
        <f>IF(Data!$B$17="Yes",0,IF(C26&gt;AQ26/2,AU26,0))</f>
        <v>0</v>
      </c>
      <c r="Z26" s="86">
        <f t="shared" si="18"/>
        <v>0</v>
      </c>
      <c r="AA26" s="86">
        <f t="shared" si="19"/>
        <v>0</v>
      </c>
      <c r="AB26" s="86">
        <f t="shared" si="20"/>
        <v>0</v>
      </c>
      <c r="AC26" s="86">
        <f t="shared" si="21"/>
        <v>0</v>
      </c>
      <c r="AD26" s="86">
        <f t="shared" si="22"/>
        <v>0</v>
      </c>
      <c r="AE26" s="86">
        <f t="shared" si="23"/>
        <v>0</v>
      </c>
      <c r="AF26" s="86">
        <f t="shared" si="9"/>
        <v>0</v>
      </c>
      <c r="AG26" s="86">
        <f t="shared" si="24"/>
        <v>0</v>
      </c>
      <c r="AH26" s="86">
        <f t="shared" si="25"/>
        <v>0</v>
      </c>
      <c r="AI26" s="86">
        <f t="shared" si="26"/>
        <v>0</v>
      </c>
      <c r="AJ26" s="86">
        <v>0</v>
      </c>
      <c r="AK26" s="86">
        <f t="shared" si="12"/>
        <v>0</v>
      </c>
      <c r="AL26" s="88">
        <f>IF(Data!$B$22="CPS",ROUND((Z26+AD26)*10%,0),0)</f>
        <v>0</v>
      </c>
      <c r="AM26" s="86">
        <f t="shared" si="13"/>
        <v>0</v>
      </c>
      <c r="AN26" s="88">
        <f t="shared" si="4"/>
        <v>0</v>
      </c>
      <c r="AO26" s="89"/>
      <c r="AP26" s="90">
        <f t="shared" si="27"/>
        <v>9</v>
      </c>
      <c r="AQ26" s="91">
        <f t="shared" si="14"/>
        <v>30</v>
      </c>
      <c r="AR26" s="91">
        <f>'Bill Preparation'!F22+'Bill Preparation'!N22+ROUND('Bill Preparation'!F22*'Bill Preparation'!H22/100,0)+ROUND('Bill Preparation'!F22*'Bill Preparation'!I22/100,0)+'Bill Preparation'!L22+'Bill Preparation'!O22+'Bill Preparation'!P22</f>
        <v>0</v>
      </c>
      <c r="AS26" s="92">
        <f t="shared" si="28"/>
        <v>0</v>
      </c>
      <c r="AT26" s="91">
        <f>'Bill Preparation'!G22+'Bill Preparation'!N22+ROUND('Bill Preparation'!G22*'Bill Preparation'!H22/100,0)+ROUND('Bill Preparation'!G22*'Bill Preparation'!I22/100,0)+'Bill Preparation'!M22+'Bill Preparation'!O22+'Bill Preparation'!P22</f>
        <v>0</v>
      </c>
      <c r="AU26" s="92">
        <f t="shared" si="29"/>
        <v>0</v>
      </c>
    </row>
    <row r="27" spans="1:47" s="93" customFormat="1" ht="22.5" customHeight="1">
      <c r="A27" s="84">
        <f>'Bill Preparation'!B23</f>
        <v>44835</v>
      </c>
      <c r="B27" s="84">
        <f>'Bill Preparation'!D23</f>
        <v>44834</v>
      </c>
      <c r="C27" s="85">
        <f t="shared" si="15"/>
        <v>0</v>
      </c>
      <c r="D27" s="86">
        <f>ROUND('Bill Preparation'!F23*C27/'Bill Preparation'!BO23,0)</f>
        <v>0</v>
      </c>
      <c r="E27" s="86">
        <f>ROUND('Bill Preparation'!N23*C27/'Bill Preparation'!BO23,0)</f>
        <v>0</v>
      </c>
      <c r="F27" s="86">
        <f>ROUND('Bill Preparation'!O23*C27/'Bill Preparation'!BO23,0)</f>
        <v>0</v>
      </c>
      <c r="G27" s="86">
        <f>ROUND('Bill Preparation'!P23*C27/'Bill Preparation'!BO23,0)</f>
        <v>0</v>
      </c>
      <c r="H27" s="86">
        <f>ROUND(ROUND('Bill Preparation'!F23*'Bill Preparation'!H23/100,0)*C27/'Bill Preparation'!BO23,0)</f>
        <v>0</v>
      </c>
      <c r="I27" s="86">
        <f>ROUND(ROUND('Bill Preparation'!F23*'Bill Preparation'!I23/100,0)*C27/'Bill Preparation'!BO23,0)</f>
        <v>0</v>
      </c>
      <c r="J27" s="86">
        <f>ROUND(ROUND('Bill Preparation'!F23*'Bill Preparation'!J23/100,0)*C27/'Bill Preparation'!BO23,0)</f>
        <v>0</v>
      </c>
      <c r="K27" s="86">
        <f>'Bill Preparation'!Q23</f>
        <v>0</v>
      </c>
      <c r="L27" s="86">
        <f>ROUND('Bill Preparation'!L23*C27/'Bill Preparation'!BO23,0)</f>
        <v>0</v>
      </c>
      <c r="M27" s="86">
        <f t="shared" si="16"/>
        <v>0</v>
      </c>
      <c r="N27" s="87">
        <f>IF(Data!$B$17="Yes",0,IF(C27&gt;AQ27/2,AS27,0))</f>
        <v>0</v>
      </c>
      <c r="O27" s="86">
        <f>ROUND('Bill Preparation'!G23*C27/'Bill Preparation'!BO23,0)</f>
        <v>0</v>
      </c>
      <c r="P27" s="86">
        <f>ROUND('Bill Preparation'!N23*C27/'Bill Preparation'!BO23,0)</f>
        <v>0</v>
      </c>
      <c r="Q27" s="86">
        <f>ROUND('Bill Preparation'!O23*C27/'Bill Preparation'!BO23,0)</f>
        <v>0</v>
      </c>
      <c r="R27" s="86">
        <f>ROUND('Bill Preparation'!P23*C27/'Bill Preparation'!BO23,0)</f>
        <v>0</v>
      </c>
      <c r="S27" s="86">
        <f>ROUND(ROUND('Bill Preparation'!G23*'Bill Preparation'!H23/100,0)*C27/'Bill Preparation'!BO23,0)</f>
        <v>0</v>
      </c>
      <c r="T27" s="86">
        <f>ROUND(ROUND('Bill Preparation'!G23*'Bill Preparation'!I23/100,0)*C27/'Bill Preparation'!BO23,0)</f>
        <v>0</v>
      </c>
      <c r="U27" s="86">
        <f>ROUND(ROUND('Bill Preparation'!G23*'Bill Preparation'!K23/100,0)*C27/'Bill Preparation'!BO23,0)</f>
        <v>0</v>
      </c>
      <c r="V27" s="86">
        <f>'Bill Preparation'!Q23</f>
        <v>0</v>
      </c>
      <c r="W27" s="86">
        <f>ROUND('Bill Preparation'!M23*C27/'Bill Preparation'!BO23,0)</f>
        <v>0</v>
      </c>
      <c r="X27" s="86">
        <f t="shared" si="17"/>
        <v>0</v>
      </c>
      <c r="Y27" s="87">
        <f>IF(Data!$B$17="Yes",0,IF(C27&gt;AQ27/2,AU27,0))</f>
        <v>0</v>
      </c>
      <c r="Z27" s="86">
        <f t="shared" si="18"/>
        <v>0</v>
      </c>
      <c r="AA27" s="86">
        <f t="shared" si="19"/>
        <v>0</v>
      </c>
      <c r="AB27" s="86">
        <f t="shared" si="20"/>
        <v>0</v>
      </c>
      <c r="AC27" s="86">
        <f t="shared" si="21"/>
        <v>0</v>
      </c>
      <c r="AD27" s="86">
        <f t="shared" si="22"/>
        <v>0</v>
      </c>
      <c r="AE27" s="86">
        <f t="shared" si="23"/>
        <v>0</v>
      </c>
      <c r="AF27" s="86">
        <f t="shared" si="9"/>
        <v>0</v>
      </c>
      <c r="AG27" s="86">
        <f t="shared" si="24"/>
        <v>0</v>
      </c>
      <c r="AH27" s="86">
        <f t="shared" si="25"/>
        <v>0</v>
      </c>
      <c r="AI27" s="86">
        <f t="shared" si="26"/>
        <v>0</v>
      </c>
      <c r="AJ27" s="86">
        <v>0</v>
      </c>
      <c r="AK27" s="86">
        <f t="shared" si="12"/>
        <v>0</v>
      </c>
      <c r="AL27" s="88">
        <f>IF(Data!$B$22="CPS",ROUND((Z27+AD27)*10%,0),0)</f>
        <v>0</v>
      </c>
      <c r="AM27" s="86">
        <f t="shared" si="13"/>
        <v>0</v>
      </c>
      <c r="AN27" s="88">
        <f t="shared" si="4"/>
        <v>0</v>
      </c>
      <c r="AO27" s="89"/>
      <c r="AP27" s="90">
        <f t="shared" si="27"/>
        <v>10</v>
      </c>
      <c r="AQ27" s="91">
        <f t="shared" si="14"/>
        <v>31</v>
      </c>
      <c r="AR27" s="91">
        <f>'Bill Preparation'!F23+'Bill Preparation'!N23+ROUND('Bill Preparation'!F23*'Bill Preparation'!H23/100,0)+ROUND('Bill Preparation'!F23*'Bill Preparation'!I23/100,0)+'Bill Preparation'!L23+'Bill Preparation'!O23+'Bill Preparation'!P23</f>
        <v>0</v>
      </c>
      <c r="AS27" s="92">
        <f t="shared" si="28"/>
        <v>0</v>
      </c>
      <c r="AT27" s="91">
        <f>'Bill Preparation'!G23+'Bill Preparation'!N23+ROUND('Bill Preparation'!G23*'Bill Preparation'!H23/100,0)+ROUND('Bill Preparation'!G23*'Bill Preparation'!I23/100,0)+'Bill Preparation'!M23+'Bill Preparation'!O23+'Bill Preparation'!P23</f>
        <v>0</v>
      </c>
      <c r="AU27" s="92">
        <f t="shared" si="29"/>
        <v>0</v>
      </c>
    </row>
    <row r="28" spans="1:47" s="93" customFormat="1" ht="22.5" customHeight="1">
      <c r="A28" s="84">
        <f>'Bill Preparation'!B24</f>
        <v>44835</v>
      </c>
      <c r="B28" s="84">
        <f>'Bill Preparation'!D24</f>
        <v>44865</v>
      </c>
      <c r="C28" s="85">
        <f t="shared" si="15"/>
        <v>31</v>
      </c>
      <c r="D28" s="86">
        <f>ROUND('Bill Preparation'!F24*C28/'Bill Preparation'!BO24,0)</f>
        <v>0</v>
      </c>
      <c r="E28" s="86">
        <f>ROUND('Bill Preparation'!N24*C28/'Bill Preparation'!BO24,0)</f>
        <v>0</v>
      </c>
      <c r="F28" s="86">
        <f>ROUND('Bill Preparation'!O24*C28/'Bill Preparation'!BO24,0)</f>
        <v>0</v>
      </c>
      <c r="G28" s="86">
        <f>ROUND('Bill Preparation'!P24*C28/'Bill Preparation'!BO24,0)</f>
        <v>0</v>
      </c>
      <c r="H28" s="86">
        <f>ROUND(ROUND('Bill Preparation'!F24*'Bill Preparation'!H24/100,0)*C28/'Bill Preparation'!BO24,0)</f>
        <v>0</v>
      </c>
      <c r="I28" s="86">
        <f>ROUND(ROUND('Bill Preparation'!F24*'Bill Preparation'!I24/100,0)*C28/'Bill Preparation'!BO24,0)</f>
        <v>0</v>
      </c>
      <c r="J28" s="86">
        <f>ROUND(ROUND('Bill Preparation'!F24*'Bill Preparation'!J24/100,0)*C28/'Bill Preparation'!BO24,0)</f>
        <v>0</v>
      </c>
      <c r="K28" s="86">
        <f>'Bill Preparation'!Q24</f>
        <v>0</v>
      </c>
      <c r="L28" s="86">
        <f>ROUND('Bill Preparation'!L24*C28/'Bill Preparation'!BO24,0)</f>
        <v>0</v>
      </c>
      <c r="M28" s="86">
        <f t="shared" si="16"/>
        <v>0</v>
      </c>
      <c r="N28" s="87">
        <f>IF(Data!$B$17="Yes",0,IF(C28&gt;AQ28/2,AS28,0))</f>
        <v>0</v>
      </c>
      <c r="O28" s="86">
        <f>ROUND('Bill Preparation'!G24*C28/'Bill Preparation'!BO24,0)</f>
        <v>0</v>
      </c>
      <c r="P28" s="86">
        <f>ROUND('Bill Preparation'!N24*C28/'Bill Preparation'!BO24,0)</f>
        <v>0</v>
      </c>
      <c r="Q28" s="86">
        <f>ROUND('Bill Preparation'!O24*C28/'Bill Preparation'!BO24,0)</f>
        <v>0</v>
      </c>
      <c r="R28" s="86">
        <f>ROUND('Bill Preparation'!P24*C28/'Bill Preparation'!BO24,0)</f>
        <v>0</v>
      </c>
      <c r="S28" s="86">
        <f>ROUND(ROUND('Bill Preparation'!G24*'Bill Preparation'!H24/100,0)*C28/'Bill Preparation'!BO24,0)</f>
        <v>0</v>
      </c>
      <c r="T28" s="86">
        <f>ROUND(ROUND('Bill Preparation'!G24*'Bill Preparation'!I24/100,0)*C28/'Bill Preparation'!BO24,0)</f>
        <v>0</v>
      </c>
      <c r="U28" s="86">
        <f>ROUND(ROUND('Bill Preparation'!G24*'Bill Preparation'!K24/100,0)*C28/'Bill Preparation'!BO24,0)</f>
        <v>0</v>
      </c>
      <c r="V28" s="86">
        <f>'Bill Preparation'!Q24</f>
        <v>0</v>
      </c>
      <c r="W28" s="86">
        <f>ROUND('Bill Preparation'!M24*C28/'Bill Preparation'!BO24,0)</f>
        <v>0</v>
      </c>
      <c r="X28" s="86">
        <f t="shared" si="17"/>
        <v>0</v>
      </c>
      <c r="Y28" s="87">
        <f>IF(Data!$B$17="Yes",0,IF(C28&gt;AQ28/2,AU28,0))</f>
        <v>0</v>
      </c>
      <c r="Z28" s="86">
        <f t="shared" si="18"/>
        <v>0</v>
      </c>
      <c r="AA28" s="86">
        <f t="shared" si="19"/>
        <v>0</v>
      </c>
      <c r="AB28" s="86">
        <f t="shared" si="20"/>
        <v>0</v>
      </c>
      <c r="AC28" s="86">
        <f t="shared" si="21"/>
        <v>0</v>
      </c>
      <c r="AD28" s="86">
        <f t="shared" si="22"/>
        <v>0</v>
      </c>
      <c r="AE28" s="86">
        <f t="shared" si="23"/>
        <v>0</v>
      </c>
      <c r="AF28" s="86">
        <f t="shared" si="9"/>
        <v>0</v>
      </c>
      <c r="AG28" s="86">
        <f t="shared" si="24"/>
        <v>0</v>
      </c>
      <c r="AH28" s="86">
        <f t="shared" si="25"/>
        <v>0</v>
      </c>
      <c r="AI28" s="86">
        <f t="shared" si="26"/>
        <v>0</v>
      </c>
      <c r="AJ28" s="86">
        <v>0</v>
      </c>
      <c r="AK28" s="86">
        <f t="shared" si="12"/>
        <v>0</v>
      </c>
      <c r="AL28" s="88">
        <f>IF(Data!$B$22="CPS",ROUND((Z28+AD28)*10%,0),0)</f>
        <v>0</v>
      </c>
      <c r="AM28" s="86">
        <f t="shared" si="13"/>
        <v>0</v>
      </c>
      <c r="AN28" s="88">
        <f t="shared" si="4"/>
        <v>0</v>
      </c>
      <c r="AO28" s="89"/>
      <c r="AP28" s="90">
        <f t="shared" si="27"/>
        <v>10</v>
      </c>
      <c r="AQ28" s="91">
        <f t="shared" si="14"/>
        <v>31</v>
      </c>
      <c r="AR28" s="91">
        <f>'Bill Preparation'!F24+'Bill Preparation'!N24+ROUND('Bill Preparation'!F24*'Bill Preparation'!H24/100,0)+ROUND('Bill Preparation'!F24*'Bill Preparation'!I24/100,0)+'Bill Preparation'!L24+'Bill Preparation'!O24+'Bill Preparation'!P24</f>
        <v>0</v>
      </c>
      <c r="AS28" s="92">
        <f t="shared" si="28"/>
        <v>0</v>
      </c>
      <c r="AT28" s="91">
        <f>'Bill Preparation'!G24+'Bill Preparation'!N24+ROUND('Bill Preparation'!G24*'Bill Preparation'!H24/100,0)+ROUND('Bill Preparation'!G24*'Bill Preparation'!I24/100,0)+'Bill Preparation'!M24+'Bill Preparation'!O24+'Bill Preparation'!P24</f>
        <v>0</v>
      </c>
      <c r="AU28" s="92">
        <f t="shared" si="29"/>
        <v>0</v>
      </c>
    </row>
    <row r="29" spans="1:47" s="93" customFormat="1" ht="22.5" customHeight="1">
      <c r="A29" s="84">
        <f>'Bill Preparation'!B25</f>
        <v>44866</v>
      </c>
      <c r="B29" s="84">
        <f>'Bill Preparation'!D25</f>
        <v>44895</v>
      </c>
      <c r="C29" s="85">
        <f t="shared" si="15"/>
        <v>30</v>
      </c>
      <c r="D29" s="86">
        <f>ROUND('Bill Preparation'!F25*C29/'Bill Preparation'!BO25,0)</f>
        <v>0</v>
      </c>
      <c r="E29" s="86">
        <f>ROUND('Bill Preparation'!N25*C29/'Bill Preparation'!BO25,0)</f>
        <v>0</v>
      </c>
      <c r="F29" s="86">
        <f>ROUND('Bill Preparation'!O25*C29/'Bill Preparation'!BO25,0)</f>
        <v>0</v>
      </c>
      <c r="G29" s="86">
        <f>ROUND('Bill Preparation'!P25*C29/'Bill Preparation'!BO25,0)</f>
        <v>0</v>
      </c>
      <c r="H29" s="86">
        <f>ROUND(ROUND('Bill Preparation'!F25*'Bill Preparation'!H25/100,0)*C29/'Bill Preparation'!BO25,0)</f>
        <v>0</v>
      </c>
      <c r="I29" s="86">
        <f>ROUND(ROUND('Bill Preparation'!F25*'Bill Preparation'!I25/100,0)*C29/'Bill Preparation'!BO25,0)</f>
        <v>0</v>
      </c>
      <c r="J29" s="86">
        <f>ROUND(ROUND('Bill Preparation'!F25*'Bill Preparation'!J25/100,0)*C29/'Bill Preparation'!BO25,0)</f>
        <v>0</v>
      </c>
      <c r="K29" s="86">
        <f>'Bill Preparation'!Q25</f>
        <v>0</v>
      </c>
      <c r="L29" s="86">
        <f>ROUND('Bill Preparation'!L25*C29/'Bill Preparation'!BO25,0)</f>
        <v>0</v>
      </c>
      <c r="M29" s="86">
        <f t="shared" si="16"/>
        <v>0</v>
      </c>
      <c r="N29" s="87">
        <f>IF(Data!$B$17="Yes",0,IF(C29&gt;AQ29/2,AS29,0))</f>
        <v>0</v>
      </c>
      <c r="O29" s="86">
        <f>ROUND('Bill Preparation'!G25*C29/'Bill Preparation'!BO25,0)</f>
        <v>0</v>
      </c>
      <c r="P29" s="86">
        <f>ROUND('Bill Preparation'!N25*C29/'Bill Preparation'!BO25,0)</f>
        <v>0</v>
      </c>
      <c r="Q29" s="86">
        <f>ROUND('Bill Preparation'!O25*C29/'Bill Preparation'!BO25,0)</f>
        <v>0</v>
      </c>
      <c r="R29" s="86">
        <f>ROUND('Bill Preparation'!P25*C29/'Bill Preparation'!BO25,0)</f>
        <v>0</v>
      </c>
      <c r="S29" s="86">
        <f>ROUND(ROUND('Bill Preparation'!G25*'Bill Preparation'!H25/100,0)*C29/'Bill Preparation'!BO25,0)</f>
        <v>0</v>
      </c>
      <c r="T29" s="86">
        <f>ROUND(ROUND('Bill Preparation'!G25*'Bill Preparation'!I25/100,0)*C29/'Bill Preparation'!BO25,0)</f>
        <v>0</v>
      </c>
      <c r="U29" s="86">
        <f>ROUND(ROUND('Bill Preparation'!G25*'Bill Preparation'!K25/100,0)*C29/'Bill Preparation'!BO25,0)</f>
        <v>0</v>
      </c>
      <c r="V29" s="86">
        <f>'Bill Preparation'!Q25</f>
        <v>0</v>
      </c>
      <c r="W29" s="86">
        <f>ROUND('Bill Preparation'!M25*C29/'Bill Preparation'!BO25,0)</f>
        <v>0</v>
      </c>
      <c r="X29" s="86">
        <f t="shared" si="17"/>
        <v>0</v>
      </c>
      <c r="Y29" s="87">
        <f>IF(Data!$B$17="Yes",0,IF(C29&gt;AQ29/2,AU29,0))</f>
        <v>0</v>
      </c>
      <c r="Z29" s="86">
        <f t="shared" si="18"/>
        <v>0</v>
      </c>
      <c r="AA29" s="86">
        <f t="shared" si="19"/>
        <v>0</v>
      </c>
      <c r="AB29" s="86">
        <f t="shared" si="20"/>
        <v>0</v>
      </c>
      <c r="AC29" s="86">
        <f t="shared" si="21"/>
        <v>0</v>
      </c>
      <c r="AD29" s="86">
        <f t="shared" si="22"/>
        <v>0</v>
      </c>
      <c r="AE29" s="86">
        <f t="shared" si="23"/>
        <v>0</v>
      </c>
      <c r="AF29" s="86">
        <f t="shared" si="9"/>
        <v>0</v>
      </c>
      <c r="AG29" s="86">
        <f t="shared" si="24"/>
        <v>0</v>
      </c>
      <c r="AH29" s="86">
        <f t="shared" si="25"/>
        <v>0</v>
      </c>
      <c r="AI29" s="86">
        <f t="shared" si="26"/>
        <v>0</v>
      </c>
      <c r="AJ29" s="86">
        <v>0</v>
      </c>
      <c r="AK29" s="86">
        <f t="shared" si="12"/>
        <v>0</v>
      </c>
      <c r="AL29" s="88">
        <f>IF(Data!$B$22="CPS",ROUND((Z29+AD29)*10%,0),0)</f>
        <v>0</v>
      </c>
      <c r="AM29" s="86">
        <f t="shared" si="13"/>
        <v>0</v>
      </c>
      <c r="AN29" s="88">
        <f t="shared" si="4"/>
        <v>0</v>
      </c>
      <c r="AO29" s="89"/>
      <c r="AP29" s="90">
        <f t="shared" si="27"/>
        <v>11</v>
      </c>
      <c r="AQ29" s="91">
        <f t="shared" si="14"/>
        <v>30</v>
      </c>
      <c r="AR29" s="91">
        <f>'Bill Preparation'!F25+'Bill Preparation'!N25+ROUND('Bill Preparation'!F25*'Bill Preparation'!H25/100,0)+ROUND('Bill Preparation'!F25*'Bill Preparation'!I25/100,0)+'Bill Preparation'!L25+'Bill Preparation'!O25+'Bill Preparation'!P25</f>
        <v>0</v>
      </c>
      <c r="AS29" s="92">
        <f t="shared" si="28"/>
        <v>0</v>
      </c>
      <c r="AT29" s="91">
        <f>'Bill Preparation'!G25+'Bill Preparation'!N25+ROUND('Bill Preparation'!G25*'Bill Preparation'!H25/100,0)+ROUND('Bill Preparation'!G25*'Bill Preparation'!I25/100,0)+'Bill Preparation'!M25+'Bill Preparation'!O25+'Bill Preparation'!P25</f>
        <v>0</v>
      </c>
      <c r="AU29" s="92">
        <f t="shared" si="29"/>
        <v>0</v>
      </c>
    </row>
    <row r="30" spans="1:47" s="93" customFormat="1" ht="22.5" customHeight="1">
      <c r="A30" s="84">
        <f>'Bill Preparation'!B26</f>
        <v>44896</v>
      </c>
      <c r="B30" s="84">
        <f>'Bill Preparation'!D26</f>
        <v>44926</v>
      </c>
      <c r="C30" s="85">
        <f t="shared" si="15"/>
        <v>31</v>
      </c>
      <c r="D30" s="86">
        <f>ROUND('Bill Preparation'!F26*C30/'Bill Preparation'!BO26,0)</f>
        <v>0</v>
      </c>
      <c r="E30" s="86">
        <f>ROUND('Bill Preparation'!N26*C30/'Bill Preparation'!BO26,0)</f>
        <v>0</v>
      </c>
      <c r="F30" s="86">
        <f>ROUND('Bill Preparation'!O26*C30/'Bill Preparation'!BO26,0)</f>
        <v>0</v>
      </c>
      <c r="G30" s="86">
        <f>ROUND('Bill Preparation'!P26*C30/'Bill Preparation'!BO26,0)</f>
        <v>0</v>
      </c>
      <c r="H30" s="86">
        <f>ROUND(ROUND('Bill Preparation'!F26*'Bill Preparation'!H26/100,0)*C30/'Bill Preparation'!BO26,0)</f>
        <v>0</v>
      </c>
      <c r="I30" s="86">
        <f>ROUND(ROUND('Bill Preparation'!F26*'Bill Preparation'!I26/100,0)*C30/'Bill Preparation'!BO26,0)</f>
        <v>0</v>
      </c>
      <c r="J30" s="86">
        <f>ROUND(ROUND('Bill Preparation'!F26*'Bill Preparation'!J26/100,0)*C30/'Bill Preparation'!BO26,0)</f>
        <v>0</v>
      </c>
      <c r="K30" s="86">
        <f>'Bill Preparation'!Q26</f>
        <v>0</v>
      </c>
      <c r="L30" s="86">
        <f>ROUND('Bill Preparation'!L26*C30/'Bill Preparation'!BO26,0)</f>
        <v>0</v>
      </c>
      <c r="M30" s="86">
        <f t="shared" si="16"/>
        <v>0</v>
      </c>
      <c r="N30" s="87">
        <f>IF(Data!$B$17="Yes",0,IF(C30&gt;AQ30/2,AS30,0))</f>
        <v>0</v>
      </c>
      <c r="O30" s="86">
        <f>ROUND('Bill Preparation'!G26*C30/'Bill Preparation'!BO26,0)</f>
        <v>0</v>
      </c>
      <c r="P30" s="86">
        <f>ROUND('Bill Preparation'!N26*C30/'Bill Preparation'!BO26,0)</f>
        <v>0</v>
      </c>
      <c r="Q30" s="86">
        <f>ROUND('Bill Preparation'!O26*C30/'Bill Preparation'!BO26,0)</f>
        <v>0</v>
      </c>
      <c r="R30" s="86">
        <f>ROUND('Bill Preparation'!P26*C30/'Bill Preparation'!BO26,0)</f>
        <v>0</v>
      </c>
      <c r="S30" s="86">
        <f>ROUND(ROUND('Bill Preparation'!G26*'Bill Preparation'!H26/100,0)*C30/'Bill Preparation'!BO26,0)</f>
        <v>0</v>
      </c>
      <c r="T30" s="86">
        <f>ROUND(ROUND('Bill Preparation'!G26*'Bill Preparation'!I26/100,0)*C30/'Bill Preparation'!BO26,0)</f>
        <v>0</v>
      </c>
      <c r="U30" s="86">
        <f>ROUND(ROUND('Bill Preparation'!G26*'Bill Preparation'!K26/100,0)*C30/'Bill Preparation'!BO26,0)</f>
        <v>0</v>
      </c>
      <c r="V30" s="86">
        <f>'Bill Preparation'!Q26</f>
        <v>0</v>
      </c>
      <c r="W30" s="86">
        <f>ROUND('Bill Preparation'!M26*C30/'Bill Preparation'!BO26,0)</f>
        <v>0</v>
      </c>
      <c r="X30" s="86">
        <f t="shared" si="17"/>
        <v>0</v>
      </c>
      <c r="Y30" s="87">
        <f>IF(Data!$B$17="Yes",0,IF(C30&gt;AQ30/2,AU30,0))</f>
        <v>0</v>
      </c>
      <c r="Z30" s="86">
        <f t="shared" si="18"/>
        <v>0</v>
      </c>
      <c r="AA30" s="86">
        <f t="shared" si="19"/>
        <v>0</v>
      </c>
      <c r="AB30" s="86">
        <f t="shared" si="20"/>
        <v>0</v>
      </c>
      <c r="AC30" s="86">
        <f t="shared" si="21"/>
        <v>0</v>
      </c>
      <c r="AD30" s="86">
        <f t="shared" si="22"/>
        <v>0</v>
      </c>
      <c r="AE30" s="86">
        <f t="shared" si="23"/>
        <v>0</v>
      </c>
      <c r="AF30" s="86">
        <f t="shared" si="9"/>
        <v>0</v>
      </c>
      <c r="AG30" s="86">
        <f t="shared" si="24"/>
        <v>0</v>
      </c>
      <c r="AH30" s="86">
        <f t="shared" si="25"/>
        <v>0</v>
      </c>
      <c r="AI30" s="86">
        <f t="shared" si="26"/>
        <v>0</v>
      </c>
      <c r="AJ30" s="86">
        <v>0</v>
      </c>
      <c r="AK30" s="86">
        <f t="shared" si="12"/>
        <v>0</v>
      </c>
      <c r="AL30" s="88">
        <f>IF(Data!$B$22="CPS",ROUND((Z30+AD30)*10%,0),0)</f>
        <v>0</v>
      </c>
      <c r="AM30" s="86">
        <f t="shared" si="13"/>
        <v>0</v>
      </c>
      <c r="AN30" s="88">
        <f t="shared" si="4"/>
        <v>0</v>
      </c>
      <c r="AO30" s="89"/>
      <c r="AP30" s="90">
        <f t="shared" si="27"/>
        <v>12</v>
      </c>
      <c r="AQ30" s="91">
        <f t="shared" si="14"/>
        <v>31</v>
      </c>
      <c r="AR30" s="91">
        <f>'Bill Preparation'!F26+'Bill Preparation'!N26+ROUND('Bill Preparation'!F26*'Bill Preparation'!H26/100,0)+ROUND('Bill Preparation'!F26*'Bill Preparation'!I26/100,0)+'Bill Preparation'!L26+'Bill Preparation'!O26+'Bill Preparation'!P26</f>
        <v>0</v>
      </c>
      <c r="AS30" s="92">
        <f t="shared" si="28"/>
        <v>0</v>
      </c>
      <c r="AT30" s="91">
        <f>'Bill Preparation'!G26+'Bill Preparation'!N26+ROUND('Bill Preparation'!G26*'Bill Preparation'!H26/100,0)+ROUND('Bill Preparation'!G26*'Bill Preparation'!I26/100,0)+'Bill Preparation'!M26+'Bill Preparation'!O26+'Bill Preparation'!P26</f>
        <v>0</v>
      </c>
      <c r="AU30" s="92">
        <f t="shared" si="29"/>
        <v>0</v>
      </c>
    </row>
    <row r="31" spans="1:47" s="93" customFormat="1" ht="22.5" customHeight="1">
      <c r="A31" s="84">
        <f>'Bill Preparation'!B27</f>
        <v>44927</v>
      </c>
      <c r="B31" s="84">
        <f>'Bill Preparation'!D27</f>
        <v>44957</v>
      </c>
      <c r="C31" s="85">
        <f t="shared" si="15"/>
        <v>31</v>
      </c>
      <c r="D31" s="86">
        <f>ROUND('Bill Preparation'!F27*C31/'Bill Preparation'!BO27,0)</f>
        <v>0</v>
      </c>
      <c r="E31" s="86">
        <f>ROUND('Bill Preparation'!N27*C31/'Bill Preparation'!BO27,0)</f>
        <v>0</v>
      </c>
      <c r="F31" s="86">
        <f>ROUND('Bill Preparation'!O27*C31/'Bill Preparation'!BO27,0)</f>
        <v>0</v>
      </c>
      <c r="G31" s="86">
        <f>ROUND('Bill Preparation'!P27*C31/'Bill Preparation'!BO27,0)</f>
        <v>0</v>
      </c>
      <c r="H31" s="86">
        <f>ROUND(ROUND('Bill Preparation'!F27*'Bill Preparation'!H27/100,0)*C31/'Bill Preparation'!BO27,0)</f>
        <v>0</v>
      </c>
      <c r="I31" s="86">
        <f>ROUND(ROUND('Bill Preparation'!F27*'Bill Preparation'!I27/100,0)*C31/'Bill Preparation'!BO27,0)</f>
        <v>0</v>
      </c>
      <c r="J31" s="86">
        <f>ROUND(ROUND('Bill Preparation'!F27*'Bill Preparation'!J27/100,0)*C31/'Bill Preparation'!BO27,0)</f>
        <v>0</v>
      </c>
      <c r="K31" s="86">
        <f>'Bill Preparation'!Q27</f>
        <v>0</v>
      </c>
      <c r="L31" s="86">
        <f>ROUND('Bill Preparation'!L27*C31/'Bill Preparation'!BO27,0)</f>
        <v>0</v>
      </c>
      <c r="M31" s="86">
        <f t="shared" si="16"/>
        <v>0</v>
      </c>
      <c r="N31" s="87">
        <f>IF(Data!$B$17="Yes",0,IF(C31&gt;AQ31/2,AS31,0))</f>
        <v>0</v>
      </c>
      <c r="O31" s="86">
        <f>ROUND('Bill Preparation'!G27*C31/'Bill Preparation'!BO27,0)</f>
        <v>0</v>
      </c>
      <c r="P31" s="86">
        <f>ROUND('Bill Preparation'!N27*C31/'Bill Preparation'!BO27,0)</f>
        <v>0</v>
      </c>
      <c r="Q31" s="86">
        <f>ROUND('Bill Preparation'!O27*C31/'Bill Preparation'!BO27,0)</f>
        <v>0</v>
      </c>
      <c r="R31" s="86">
        <f>ROUND('Bill Preparation'!P27*C31/'Bill Preparation'!BO27,0)</f>
        <v>0</v>
      </c>
      <c r="S31" s="86">
        <f>ROUND(ROUND('Bill Preparation'!G27*'Bill Preparation'!H27/100,0)*C31/'Bill Preparation'!BO27,0)</f>
        <v>0</v>
      </c>
      <c r="T31" s="86">
        <f>ROUND(ROUND('Bill Preparation'!G27*'Bill Preparation'!I27/100,0)*C31/'Bill Preparation'!BO27,0)</f>
        <v>0</v>
      </c>
      <c r="U31" s="86">
        <f>ROUND(ROUND('Bill Preparation'!G27*'Bill Preparation'!K27/100,0)*C31/'Bill Preparation'!BO27,0)</f>
        <v>0</v>
      </c>
      <c r="V31" s="86">
        <f>'Bill Preparation'!Q27</f>
        <v>0</v>
      </c>
      <c r="W31" s="86">
        <f>ROUND('Bill Preparation'!M27*C31/'Bill Preparation'!BO27,0)</f>
        <v>0</v>
      </c>
      <c r="X31" s="86">
        <f t="shared" si="17"/>
        <v>0</v>
      </c>
      <c r="Y31" s="87">
        <f>IF(Data!$B$17="Yes",0,IF(C31&gt;AQ31/2,AU31,0))</f>
        <v>0</v>
      </c>
      <c r="Z31" s="86">
        <f t="shared" si="18"/>
        <v>0</v>
      </c>
      <c r="AA31" s="86">
        <f t="shared" si="19"/>
        <v>0</v>
      </c>
      <c r="AB31" s="86">
        <f t="shared" si="20"/>
        <v>0</v>
      </c>
      <c r="AC31" s="86">
        <f t="shared" si="21"/>
        <v>0</v>
      </c>
      <c r="AD31" s="86">
        <f t="shared" si="22"/>
        <v>0</v>
      </c>
      <c r="AE31" s="86">
        <f t="shared" si="23"/>
        <v>0</v>
      </c>
      <c r="AF31" s="86">
        <f t="shared" si="9"/>
        <v>0</v>
      </c>
      <c r="AG31" s="86">
        <f t="shared" si="24"/>
        <v>0</v>
      </c>
      <c r="AH31" s="86">
        <f t="shared" si="25"/>
        <v>0</v>
      </c>
      <c r="AI31" s="86">
        <f t="shared" si="26"/>
        <v>0</v>
      </c>
      <c r="AJ31" s="86">
        <v>0</v>
      </c>
      <c r="AK31" s="86">
        <f t="shared" si="12"/>
        <v>0</v>
      </c>
      <c r="AL31" s="88">
        <f>IF(Data!$B$22="CPS",ROUND((Z31+AD31)*10%,0),0)</f>
        <v>0</v>
      </c>
      <c r="AM31" s="86">
        <f t="shared" si="13"/>
        <v>0</v>
      </c>
      <c r="AN31" s="88">
        <f t="shared" si="4"/>
        <v>0</v>
      </c>
      <c r="AO31" s="89"/>
      <c r="AP31" s="90">
        <f t="shared" si="27"/>
        <v>1</v>
      </c>
      <c r="AQ31" s="91">
        <f t="shared" si="14"/>
        <v>31</v>
      </c>
      <c r="AR31" s="91">
        <f>'Bill Preparation'!F27+'Bill Preparation'!N27+ROUND('Bill Preparation'!F27*'Bill Preparation'!H27/100,0)+ROUND('Bill Preparation'!F27*'Bill Preparation'!I27/100,0)+'Bill Preparation'!L27+'Bill Preparation'!O27+'Bill Preparation'!P27</f>
        <v>0</v>
      </c>
      <c r="AS31" s="92">
        <f t="shared" si="28"/>
        <v>0</v>
      </c>
      <c r="AT31" s="91">
        <f>'Bill Preparation'!G27+'Bill Preparation'!N27+ROUND('Bill Preparation'!G27*'Bill Preparation'!H27/100,0)+ROUND('Bill Preparation'!G27*'Bill Preparation'!I27/100,0)+'Bill Preparation'!M27+'Bill Preparation'!O27+'Bill Preparation'!P27</f>
        <v>0</v>
      </c>
      <c r="AU31" s="92">
        <f t="shared" si="29"/>
        <v>0</v>
      </c>
    </row>
    <row r="32" spans="1:47" s="93" customFormat="1" ht="22.5" customHeight="1">
      <c r="A32" s="84">
        <f>'Bill Preparation'!B28</f>
        <v>44958</v>
      </c>
      <c r="B32" s="84">
        <f>'Bill Preparation'!D28</f>
        <v>44985</v>
      </c>
      <c r="C32" s="85">
        <f t="shared" si="15"/>
        <v>28</v>
      </c>
      <c r="D32" s="86">
        <f>ROUND('Bill Preparation'!F28*C32/'Bill Preparation'!BO28,0)</f>
        <v>0</v>
      </c>
      <c r="E32" s="86">
        <f>ROUND('Bill Preparation'!N28*C32/'Bill Preparation'!BO28,0)</f>
        <v>0</v>
      </c>
      <c r="F32" s="86">
        <f>ROUND('Bill Preparation'!O28*C32/'Bill Preparation'!BO28,0)</f>
        <v>0</v>
      </c>
      <c r="G32" s="86">
        <f>ROUND('Bill Preparation'!P28*C32/'Bill Preparation'!BO28,0)</f>
        <v>0</v>
      </c>
      <c r="H32" s="86">
        <f>ROUND(ROUND('Bill Preparation'!F28*'Bill Preparation'!H28/100,0)*C32/'Bill Preparation'!BO28,0)</f>
        <v>0</v>
      </c>
      <c r="I32" s="86">
        <f>ROUND(ROUND('Bill Preparation'!F28*'Bill Preparation'!I28/100,0)*C32/'Bill Preparation'!BO28,0)</f>
        <v>0</v>
      </c>
      <c r="J32" s="86">
        <f>ROUND(ROUND('Bill Preparation'!F28*'Bill Preparation'!J28/100,0)*C32/'Bill Preparation'!BO28,0)</f>
        <v>0</v>
      </c>
      <c r="K32" s="86">
        <f>'Bill Preparation'!Q28</f>
        <v>0</v>
      </c>
      <c r="L32" s="86">
        <f>ROUND('Bill Preparation'!L28*C32/'Bill Preparation'!BO28,0)</f>
        <v>0</v>
      </c>
      <c r="M32" s="86">
        <f t="shared" si="16"/>
        <v>0</v>
      </c>
      <c r="N32" s="87">
        <f>IF(Data!$B$17="Yes",0,IF(C32&gt;AQ32/2,AS32,0))</f>
        <v>0</v>
      </c>
      <c r="O32" s="86">
        <f>ROUND('Bill Preparation'!G28*C32/'Bill Preparation'!BO28,0)</f>
        <v>0</v>
      </c>
      <c r="P32" s="86">
        <f>ROUND('Bill Preparation'!N28*C32/'Bill Preparation'!BO28,0)</f>
        <v>0</v>
      </c>
      <c r="Q32" s="86">
        <f>ROUND('Bill Preparation'!O28*C32/'Bill Preparation'!BO28,0)</f>
        <v>0</v>
      </c>
      <c r="R32" s="86">
        <f>ROUND('Bill Preparation'!P28*C32/'Bill Preparation'!BO28,0)</f>
        <v>0</v>
      </c>
      <c r="S32" s="86">
        <f>ROUND(ROUND('Bill Preparation'!G28*'Bill Preparation'!H28/100,0)*C32/'Bill Preparation'!BO28,0)</f>
        <v>0</v>
      </c>
      <c r="T32" s="86">
        <f>ROUND(ROUND('Bill Preparation'!G28*'Bill Preparation'!I28/100,0)*C32/'Bill Preparation'!BO28,0)</f>
        <v>0</v>
      </c>
      <c r="U32" s="86">
        <f>ROUND(ROUND('Bill Preparation'!G28*'Bill Preparation'!K28/100,0)*C32/'Bill Preparation'!BO28,0)</f>
        <v>0</v>
      </c>
      <c r="V32" s="86">
        <f>'Bill Preparation'!Q28</f>
        <v>0</v>
      </c>
      <c r="W32" s="86">
        <f>ROUND('Bill Preparation'!M28*C32/'Bill Preparation'!BO28,0)</f>
        <v>0</v>
      </c>
      <c r="X32" s="86">
        <f t="shared" si="17"/>
        <v>0</v>
      </c>
      <c r="Y32" s="87">
        <f>IF(Data!$B$17="Yes",0,IF(C32&gt;AQ32/2,AU32,0))</f>
        <v>0</v>
      </c>
      <c r="Z32" s="86">
        <f t="shared" si="18"/>
        <v>0</v>
      </c>
      <c r="AA32" s="86">
        <f t="shared" si="19"/>
        <v>0</v>
      </c>
      <c r="AB32" s="86">
        <f t="shared" si="20"/>
        <v>0</v>
      </c>
      <c r="AC32" s="86">
        <f t="shared" si="21"/>
        <v>0</v>
      </c>
      <c r="AD32" s="86">
        <f t="shared" si="22"/>
        <v>0</v>
      </c>
      <c r="AE32" s="86">
        <f t="shared" si="23"/>
        <v>0</v>
      </c>
      <c r="AF32" s="86">
        <f t="shared" si="9"/>
        <v>0</v>
      </c>
      <c r="AG32" s="86">
        <f t="shared" si="24"/>
        <v>0</v>
      </c>
      <c r="AH32" s="86">
        <f t="shared" si="25"/>
        <v>0</v>
      </c>
      <c r="AI32" s="86">
        <f t="shared" si="26"/>
        <v>0</v>
      </c>
      <c r="AJ32" s="86">
        <v>0</v>
      </c>
      <c r="AK32" s="86">
        <f t="shared" si="12"/>
        <v>0</v>
      </c>
      <c r="AL32" s="88">
        <f>IF(Data!$B$22="CPS",ROUND((Z32+AD32)*10%,0),0)</f>
        <v>0</v>
      </c>
      <c r="AM32" s="86">
        <f t="shared" si="13"/>
        <v>0</v>
      </c>
      <c r="AN32" s="88">
        <f t="shared" si="4"/>
        <v>0</v>
      </c>
      <c r="AO32" s="89"/>
      <c r="AP32" s="90">
        <f t="shared" si="27"/>
        <v>2</v>
      </c>
      <c r="AQ32" s="91">
        <f t="shared" si="14"/>
        <v>28</v>
      </c>
      <c r="AR32" s="91">
        <f>'Bill Preparation'!F28+'Bill Preparation'!N28+ROUND('Bill Preparation'!F28*'Bill Preparation'!H28/100,0)+ROUND('Bill Preparation'!F28*'Bill Preparation'!I28/100,0)+'Bill Preparation'!L28+'Bill Preparation'!O28+'Bill Preparation'!P28</f>
        <v>0</v>
      </c>
      <c r="AS32" s="92">
        <f t="shared" si="28"/>
        <v>0</v>
      </c>
      <c r="AT32" s="91">
        <f>'Bill Preparation'!G28+'Bill Preparation'!N28+ROUND('Bill Preparation'!G28*'Bill Preparation'!H28/100,0)+ROUND('Bill Preparation'!G28*'Bill Preparation'!I28/100,0)+'Bill Preparation'!M28+'Bill Preparation'!O28+'Bill Preparation'!P28</f>
        <v>0</v>
      </c>
      <c r="AU32" s="92">
        <f t="shared" si="29"/>
        <v>0</v>
      </c>
    </row>
    <row r="33" spans="1:47" s="93" customFormat="1" ht="22.5" customHeight="1">
      <c r="A33" s="84">
        <f>'Bill Preparation'!B29</f>
        <v>44986</v>
      </c>
      <c r="B33" s="84">
        <f>'Bill Preparation'!D29</f>
        <v>45016</v>
      </c>
      <c r="C33" s="85">
        <f t="shared" si="15"/>
        <v>31</v>
      </c>
      <c r="D33" s="86">
        <f>ROUND('Bill Preparation'!F29*C33/'Bill Preparation'!BO29,0)</f>
        <v>0</v>
      </c>
      <c r="E33" s="86">
        <f>ROUND('Bill Preparation'!N29*C33/'Bill Preparation'!BO29,0)</f>
        <v>0</v>
      </c>
      <c r="F33" s="86">
        <f>ROUND('Bill Preparation'!O29*C33/'Bill Preparation'!BO29,0)</f>
        <v>0</v>
      </c>
      <c r="G33" s="86">
        <f>ROUND('Bill Preparation'!P29*C33/'Bill Preparation'!BO29,0)</f>
        <v>0</v>
      </c>
      <c r="H33" s="86">
        <f>ROUND(ROUND('Bill Preparation'!F29*'Bill Preparation'!H29/100,0)*C33/'Bill Preparation'!BO29,0)</f>
        <v>0</v>
      </c>
      <c r="I33" s="86">
        <f>ROUND(ROUND('Bill Preparation'!F29*'Bill Preparation'!I29/100,0)*C33/'Bill Preparation'!BO29,0)</f>
        <v>0</v>
      </c>
      <c r="J33" s="86">
        <f>ROUND(ROUND('Bill Preparation'!F29*'Bill Preparation'!J29/100,0)*C33/'Bill Preparation'!BO29,0)</f>
        <v>0</v>
      </c>
      <c r="K33" s="86">
        <f>'Bill Preparation'!Q29</f>
        <v>0</v>
      </c>
      <c r="L33" s="86">
        <f>ROUND('Bill Preparation'!L29*C33/'Bill Preparation'!BO29,0)</f>
        <v>0</v>
      </c>
      <c r="M33" s="86">
        <f t="shared" si="16"/>
        <v>0</v>
      </c>
      <c r="N33" s="87">
        <f>IF(Data!$B$17="Yes",0,IF(C33&gt;AQ33/2,AS33,0))</f>
        <v>0</v>
      </c>
      <c r="O33" s="86">
        <f>ROUND('Bill Preparation'!G29*C33/'Bill Preparation'!BO29,0)</f>
        <v>0</v>
      </c>
      <c r="P33" s="86">
        <f>ROUND('Bill Preparation'!N29*C33/'Bill Preparation'!BO29,0)</f>
        <v>0</v>
      </c>
      <c r="Q33" s="86">
        <f>ROUND('Bill Preparation'!O29*C33/'Bill Preparation'!BO29,0)</f>
        <v>0</v>
      </c>
      <c r="R33" s="86">
        <f>ROUND('Bill Preparation'!P29*C33/'Bill Preparation'!BO29,0)</f>
        <v>0</v>
      </c>
      <c r="S33" s="86">
        <f>ROUND(ROUND('Bill Preparation'!G29*'Bill Preparation'!H29/100,0)*C33/'Bill Preparation'!BO29,0)</f>
        <v>0</v>
      </c>
      <c r="T33" s="86">
        <f>ROUND(ROUND('Bill Preparation'!G29*'Bill Preparation'!I29/100,0)*C33/'Bill Preparation'!BO29,0)</f>
        <v>0</v>
      </c>
      <c r="U33" s="86">
        <f>ROUND(ROUND('Bill Preparation'!G29*'Bill Preparation'!K29/100,0)*C33/'Bill Preparation'!BO29,0)</f>
        <v>0</v>
      </c>
      <c r="V33" s="86">
        <f>'Bill Preparation'!Q29</f>
        <v>0</v>
      </c>
      <c r="W33" s="86">
        <f>ROUND('Bill Preparation'!M29*C33/'Bill Preparation'!BO29,0)</f>
        <v>0</v>
      </c>
      <c r="X33" s="86">
        <f t="shared" si="17"/>
        <v>0</v>
      </c>
      <c r="Y33" s="87">
        <f>IF(Data!$B$17="Yes",0,IF(C33&gt;AQ33/2,AU33,0))</f>
        <v>0</v>
      </c>
      <c r="Z33" s="86">
        <f t="shared" si="18"/>
        <v>0</v>
      </c>
      <c r="AA33" s="86">
        <f t="shared" si="19"/>
        <v>0</v>
      </c>
      <c r="AB33" s="86">
        <f t="shared" si="20"/>
        <v>0</v>
      </c>
      <c r="AC33" s="86">
        <f t="shared" si="21"/>
        <v>0</v>
      </c>
      <c r="AD33" s="86">
        <f t="shared" si="22"/>
        <v>0</v>
      </c>
      <c r="AE33" s="86">
        <f t="shared" si="23"/>
        <v>0</v>
      </c>
      <c r="AF33" s="86">
        <f t="shared" si="9"/>
        <v>0</v>
      </c>
      <c r="AG33" s="86">
        <f t="shared" si="24"/>
        <v>0</v>
      </c>
      <c r="AH33" s="86">
        <f t="shared" si="25"/>
        <v>0</v>
      </c>
      <c r="AI33" s="86">
        <f t="shared" si="26"/>
        <v>0</v>
      </c>
      <c r="AJ33" s="86">
        <v>0</v>
      </c>
      <c r="AK33" s="86">
        <f t="shared" si="12"/>
        <v>0</v>
      </c>
      <c r="AL33" s="88">
        <f>IF(Data!$B$22="CPS",ROUND((Z33+AD33)*10%,0),0)</f>
        <v>0</v>
      </c>
      <c r="AM33" s="86">
        <f t="shared" si="13"/>
        <v>0</v>
      </c>
      <c r="AN33" s="88">
        <f t="shared" si="4"/>
        <v>0</v>
      </c>
      <c r="AO33" s="89"/>
      <c r="AP33" s="90">
        <f t="shared" si="27"/>
        <v>3</v>
      </c>
      <c r="AQ33" s="91">
        <f t="shared" si="14"/>
        <v>31</v>
      </c>
      <c r="AR33" s="91">
        <f>'Bill Preparation'!F29+'Bill Preparation'!N29+ROUND('Bill Preparation'!F29*'Bill Preparation'!H29/100,0)+ROUND('Bill Preparation'!F29*'Bill Preparation'!I29/100,0)+'Bill Preparation'!L29+'Bill Preparation'!O29+'Bill Preparation'!P29</f>
        <v>0</v>
      </c>
      <c r="AS33" s="92">
        <f t="shared" si="28"/>
        <v>0</v>
      </c>
      <c r="AT33" s="91">
        <f>'Bill Preparation'!G29+'Bill Preparation'!N29+ROUND('Bill Preparation'!G29*'Bill Preparation'!H29/100,0)+ROUND('Bill Preparation'!G29*'Bill Preparation'!I29/100,0)+'Bill Preparation'!M29+'Bill Preparation'!O29+'Bill Preparation'!P29</f>
        <v>0</v>
      </c>
      <c r="AU33" s="92">
        <f t="shared" si="29"/>
        <v>0</v>
      </c>
    </row>
    <row r="34" spans="1:47" s="93" customFormat="1" ht="22.5" customHeight="1">
      <c r="A34" s="84">
        <f>'Bill Preparation'!B30</f>
        <v>45017</v>
      </c>
      <c r="B34" s="84">
        <f>'Bill Preparation'!D30</f>
        <v>45046</v>
      </c>
      <c r="C34" s="85">
        <f t="shared" si="15"/>
        <v>30</v>
      </c>
      <c r="D34" s="86">
        <f>ROUND('Bill Preparation'!F30*C34/'Bill Preparation'!BO30,0)</f>
        <v>0</v>
      </c>
      <c r="E34" s="86">
        <f>ROUND('Bill Preparation'!N30*C34/'Bill Preparation'!BO30,0)</f>
        <v>0</v>
      </c>
      <c r="F34" s="86">
        <f>ROUND('Bill Preparation'!O30*C34/'Bill Preparation'!BO30,0)</f>
        <v>0</v>
      </c>
      <c r="G34" s="86">
        <f>ROUND('Bill Preparation'!P30*C34/'Bill Preparation'!BO30,0)</f>
        <v>0</v>
      </c>
      <c r="H34" s="86">
        <f>ROUND(ROUND('Bill Preparation'!F30*'Bill Preparation'!H30/100,0)*C34/'Bill Preparation'!BO30,0)</f>
        <v>0</v>
      </c>
      <c r="I34" s="86">
        <f>ROUND(ROUND('Bill Preparation'!F30*'Bill Preparation'!I30/100,0)*C34/'Bill Preparation'!BO30,0)</f>
        <v>0</v>
      </c>
      <c r="J34" s="86">
        <f>ROUND(ROUND('Bill Preparation'!F30*'Bill Preparation'!J30/100,0)*C34/'Bill Preparation'!BO30,0)</f>
        <v>0</v>
      </c>
      <c r="K34" s="86">
        <f>'Bill Preparation'!Q30</f>
        <v>0</v>
      </c>
      <c r="L34" s="86">
        <f>ROUND('Bill Preparation'!L30*C34/'Bill Preparation'!BO30,0)</f>
        <v>0</v>
      </c>
      <c r="M34" s="86">
        <f t="shared" si="16"/>
        <v>0</v>
      </c>
      <c r="N34" s="87">
        <f>IF(Data!$B$17="Yes",0,IF(C34&gt;AQ34/2,AS34,0))</f>
        <v>0</v>
      </c>
      <c r="O34" s="86">
        <f>ROUND('Bill Preparation'!G30*C34/'Bill Preparation'!BO30,0)</f>
        <v>0</v>
      </c>
      <c r="P34" s="86">
        <f>ROUND('Bill Preparation'!N30*C34/'Bill Preparation'!BO30,0)</f>
        <v>0</v>
      </c>
      <c r="Q34" s="86">
        <f>ROUND('Bill Preparation'!O30*C34/'Bill Preparation'!BO30,0)</f>
        <v>0</v>
      </c>
      <c r="R34" s="86">
        <f>ROUND('Bill Preparation'!P30*C34/'Bill Preparation'!BO30,0)</f>
        <v>0</v>
      </c>
      <c r="S34" s="86">
        <f>ROUND(ROUND('Bill Preparation'!G30*'Bill Preparation'!H30/100,0)*C34/'Bill Preparation'!BO30,0)</f>
        <v>0</v>
      </c>
      <c r="T34" s="86">
        <f>ROUND(ROUND('Bill Preparation'!G30*'Bill Preparation'!I30/100,0)*C34/'Bill Preparation'!BO30,0)</f>
        <v>0</v>
      </c>
      <c r="U34" s="86">
        <f>ROUND(ROUND('Bill Preparation'!G30*'Bill Preparation'!K30/100,0)*C34/'Bill Preparation'!BO30,0)</f>
        <v>0</v>
      </c>
      <c r="V34" s="86">
        <f>'Bill Preparation'!Q30</f>
        <v>0</v>
      </c>
      <c r="W34" s="86">
        <f>ROUND('Bill Preparation'!M30*C34/'Bill Preparation'!BO30,0)</f>
        <v>0</v>
      </c>
      <c r="X34" s="86">
        <f t="shared" si="17"/>
        <v>0</v>
      </c>
      <c r="Y34" s="87">
        <f>IF(Data!$B$17="Yes",0,IF(C34&gt;AQ34/2,AU34,0))</f>
        <v>0</v>
      </c>
      <c r="Z34" s="86">
        <f t="shared" si="18"/>
        <v>0</v>
      </c>
      <c r="AA34" s="86">
        <f t="shared" si="19"/>
        <v>0</v>
      </c>
      <c r="AB34" s="86">
        <f t="shared" si="20"/>
        <v>0</v>
      </c>
      <c r="AC34" s="86">
        <f t="shared" si="21"/>
        <v>0</v>
      </c>
      <c r="AD34" s="86">
        <f t="shared" si="22"/>
        <v>0</v>
      </c>
      <c r="AE34" s="86">
        <f t="shared" si="23"/>
        <v>0</v>
      </c>
      <c r="AF34" s="86">
        <f t="shared" si="9"/>
        <v>0</v>
      </c>
      <c r="AG34" s="86">
        <f t="shared" si="24"/>
        <v>0</v>
      </c>
      <c r="AH34" s="86">
        <f t="shared" si="25"/>
        <v>0</v>
      </c>
      <c r="AI34" s="86">
        <f t="shared" si="26"/>
        <v>0</v>
      </c>
      <c r="AJ34" s="86">
        <v>0</v>
      </c>
      <c r="AK34" s="86">
        <f t="shared" si="12"/>
        <v>0</v>
      </c>
      <c r="AL34" s="88">
        <f>IF(Data!$B$22="CPS",ROUND((Z34+AD34)*10%,0),0)</f>
        <v>0</v>
      </c>
      <c r="AM34" s="86">
        <f t="shared" si="13"/>
        <v>0</v>
      </c>
      <c r="AN34" s="88">
        <f t="shared" si="4"/>
        <v>0</v>
      </c>
      <c r="AO34" s="89"/>
      <c r="AP34" s="90">
        <f t="shared" si="27"/>
        <v>4</v>
      </c>
      <c r="AQ34" s="91">
        <f t="shared" si="14"/>
        <v>30</v>
      </c>
      <c r="AR34" s="91">
        <f>'Bill Preparation'!F30+'Bill Preparation'!N30+ROUND('Bill Preparation'!F30*'Bill Preparation'!H30/100,0)+ROUND('Bill Preparation'!F30*'Bill Preparation'!I30/100,0)+'Bill Preparation'!L30+'Bill Preparation'!O30+'Bill Preparation'!P30</f>
        <v>0</v>
      </c>
      <c r="AS34" s="92">
        <f t="shared" si="28"/>
        <v>0</v>
      </c>
      <c r="AT34" s="91">
        <f>'Bill Preparation'!G30+'Bill Preparation'!N30+ROUND('Bill Preparation'!G30*'Bill Preparation'!H30/100,0)+ROUND('Bill Preparation'!G30*'Bill Preparation'!I30/100,0)+'Bill Preparation'!M30+'Bill Preparation'!O30+'Bill Preparation'!P30</f>
        <v>0</v>
      </c>
      <c r="AU34" s="92">
        <f t="shared" si="29"/>
        <v>0</v>
      </c>
    </row>
    <row r="35" spans="1:47" s="93" customFormat="1" ht="22.5" customHeight="1">
      <c r="A35" s="84">
        <f>'Bill Preparation'!B31</f>
        <v>45047</v>
      </c>
      <c r="B35" s="84">
        <f>'Bill Preparation'!D31</f>
        <v>45077</v>
      </c>
      <c r="C35" s="85">
        <f t="shared" si="15"/>
        <v>31</v>
      </c>
      <c r="D35" s="86">
        <f>ROUND('Bill Preparation'!F31*C35/'Bill Preparation'!BO31,0)</f>
        <v>0</v>
      </c>
      <c r="E35" s="86">
        <f>ROUND('Bill Preparation'!N31*C35/'Bill Preparation'!BO31,0)</f>
        <v>0</v>
      </c>
      <c r="F35" s="86">
        <f>ROUND('Bill Preparation'!O31*C35/'Bill Preparation'!BO31,0)</f>
        <v>0</v>
      </c>
      <c r="G35" s="86">
        <f>ROUND('Bill Preparation'!P31*C35/'Bill Preparation'!BO31,0)</f>
        <v>0</v>
      </c>
      <c r="H35" s="86">
        <f>ROUND(ROUND('Bill Preparation'!F31*'Bill Preparation'!H31/100,0)*C35/'Bill Preparation'!BO31,0)</f>
        <v>0</v>
      </c>
      <c r="I35" s="86">
        <f>ROUND(ROUND('Bill Preparation'!F31*'Bill Preparation'!I31/100,0)*C35/'Bill Preparation'!BO31,0)</f>
        <v>0</v>
      </c>
      <c r="J35" s="86">
        <f>ROUND(ROUND('Bill Preparation'!F31*'Bill Preparation'!J31/100,0)*C35/'Bill Preparation'!BO31,0)</f>
        <v>0</v>
      </c>
      <c r="K35" s="86">
        <f>'Bill Preparation'!Q31</f>
        <v>0</v>
      </c>
      <c r="L35" s="86">
        <f>ROUND('Bill Preparation'!L31*C35/'Bill Preparation'!BO31,0)</f>
        <v>0</v>
      </c>
      <c r="M35" s="86">
        <f t="shared" si="16"/>
        <v>0</v>
      </c>
      <c r="N35" s="87">
        <f>IF(Data!$B$17="Yes",0,IF(C35&gt;AQ35/2,AS35,0))</f>
        <v>0</v>
      </c>
      <c r="O35" s="86">
        <f>ROUND('Bill Preparation'!G31*C35/'Bill Preparation'!BO31,0)</f>
        <v>0</v>
      </c>
      <c r="P35" s="86">
        <f>ROUND('Bill Preparation'!N31*C35/'Bill Preparation'!BO31,0)</f>
        <v>0</v>
      </c>
      <c r="Q35" s="86">
        <f>ROUND('Bill Preparation'!O31*C35/'Bill Preparation'!BO31,0)</f>
        <v>0</v>
      </c>
      <c r="R35" s="86">
        <f>ROUND('Bill Preparation'!P31*C35/'Bill Preparation'!BO31,0)</f>
        <v>0</v>
      </c>
      <c r="S35" s="86">
        <f>ROUND(ROUND('Bill Preparation'!G31*'Bill Preparation'!H31/100,0)*C35/'Bill Preparation'!BO31,0)</f>
        <v>0</v>
      </c>
      <c r="T35" s="86">
        <f>ROUND(ROUND('Bill Preparation'!G31*'Bill Preparation'!I31/100,0)*C35/'Bill Preparation'!BO31,0)</f>
        <v>0</v>
      </c>
      <c r="U35" s="86">
        <f>ROUND(ROUND('Bill Preparation'!G31*'Bill Preparation'!K31/100,0)*C35/'Bill Preparation'!BO31,0)</f>
        <v>0</v>
      </c>
      <c r="V35" s="86">
        <f>'Bill Preparation'!Q31</f>
        <v>0</v>
      </c>
      <c r="W35" s="86">
        <f>ROUND('Bill Preparation'!M31*C35/'Bill Preparation'!BO31,0)</f>
        <v>0</v>
      </c>
      <c r="X35" s="86">
        <f t="shared" si="17"/>
        <v>0</v>
      </c>
      <c r="Y35" s="87">
        <f>IF(Data!$B$17="Yes",0,IF(C35&gt;AQ35/2,AU35,0))</f>
        <v>0</v>
      </c>
      <c r="Z35" s="86">
        <f t="shared" si="18"/>
        <v>0</v>
      </c>
      <c r="AA35" s="86">
        <f t="shared" si="19"/>
        <v>0</v>
      </c>
      <c r="AB35" s="86">
        <f t="shared" si="20"/>
        <v>0</v>
      </c>
      <c r="AC35" s="86">
        <f t="shared" si="21"/>
        <v>0</v>
      </c>
      <c r="AD35" s="86">
        <f t="shared" si="22"/>
        <v>0</v>
      </c>
      <c r="AE35" s="86">
        <f t="shared" si="23"/>
        <v>0</v>
      </c>
      <c r="AF35" s="86">
        <f t="shared" si="9"/>
        <v>0</v>
      </c>
      <c r="AG35" s="86">
        <f t="shared" si="24"/>
        <v>0</v>
      </c>
      <c r="AH35" s="86">
        <f t="shared" si="25"/>
        <v>0</v>
      </c>
      <c r="AI35" s="86">
        <f t="shared" si="26"/>
        <v>0</v>
      </c>
      <c r="AJ35" s="86">
        <v>0</v>
      </c>
      <c r="AK35" s="86">
        <f t="shared" si="12"/>
        <v>0</v>
      </c>
      <c r="AL35" s="88">
        <f>IF(Data!$B$22="CPS",ROUND((Z35+AD35)*10%,0),0)</f>
        <v>0</v>
      </c>
      <c r="AM35" s="86">
        <f t="shared" si="13"/>
        <v>0</v>
      </c>
      <c r="AN35" s="88">
        <f t="shared" si="4"/>
        <v>0</v>
      </c>
      <c r="AO35" s="89"/>
      <c r="AP35" s="90">
        <f t="shared" si="27"/>
        <v>5</v>
      </c>
      <c r="AQ35" s="91">
        <f t="shared" si="14"/>
        <v>31</v>
      </c>
      <c r="AR35" s="91">
        <f>'Bill Preparation'!F31+'Bill Preparation'!N31+ROUND('Bill Preparation'!F31*'Bill Preparation'!H31/100,0)+ROUND('Bill Preparation'!F31*'Bill Preparation'!I31/100,0)+'Bill Preparation'!L31+'Bill Preparation'!O31+'Bill Preparation'!P31</f>
        <v>0</v>
      </c>
      <c r="AS35" s="92">
        <f t="shared" si="28"/>
        <v>0</v>
      </c>
      <c r="AT35" s="91">
        <f>'Bill Preparation'!G31+'Bill Preparation'!N31+ROUND('Bill Preparation'!G31*'Bill Preparation'!H31/100,0)+ROUND('Bill Preparation'!G31*'Bill Preparation'!I31/100,0)+'Bill Preparation'!M31+'Bill Preparation'!O31+'Bill Preparation'!P31</f>
        <v>0</v>
      </c>
      <c r="AU35" s="92">
        <f t="shared" si="29"/>
        <v>0</v>
      </c>
    </row>
    <row r="36" spans="1:47" s="93" customFormat="1" ht="22.5" customHeight="1">
      <c r="A36" s="84">
        <f>'Bill Preparation'!B32</f>
        <v>45078</v>
      </c>
      <c r="B36" s="84">
        <f>'Bill Preparation'!D32</f>
        <v>45107</v>
      </c>
      <c r="C36" s="85">
        <f t="shared" si="15"/>
        <v>30</v>
      </c>
      <c r="D36" s="86">
        <f>ROUND('Bill Preparation'!F32*C36/'Bill Preparation'!BO32,0)</f>
        <v>0</v>
      </c>
      <c r="E36" s="86">
        <f>ROUND('Bill Preparation'!N32*C36/'Bill Preparation'!BO32,0)</f>
        <v>0</v>
      </c>
      <c r="F36" s="86">
        <f>ROUND('Bill Preparation'!O32*C36/'Bill Preparation'!BO32,0)</f>
        <v>0</v>
      </c>
      <c r="G36" s="86">
        <f>ROUND('Bill Preparation'!P32*C36/'Bill Preparation'!BO32,0)</f>
        <v>0</v>
      </c>
      <c r="H36" s="86">
        <f>ROUND(ROUND('Bill Preparation'!F32*'Bill Preparation'!H32/100,0)*C36/'Bill Preparation'!BO32,0)</f>
        <v>0</v>
      </c>
      <c r="I36" s="86">
        <f>ROUND(ROUND('Bill Preparation'!F32*'Bill Preparation'!I32/100,0)*C36/'Bill Preparation'!BO32,0)</f>
        <v>0</v>
      </c>
      <c r="J36" s="86">
        <f>ROUND(ROUND('Bill Preparation'!F32*'Bill Preparation'!J32/100,0)*C36/'Bill Preparation'!BO32,0)</f>
        <v>0</v>
      </c>
      <c r="K36" s="86">
        <f>'Bill Preparation'!Q32</f>
        <v>0</v>
      </c>
      <c r="L36" s="86">
        <f>ROUND('Bill Preparation'!L32*C36/'Bill Preparation'!BO32,0)</f>
        <v>0</v>
      </c>
      <c r="M36" s="86">
        <f t="shared" si="16"/>
        <v>0</v>
      </c>
      <c r="N36" s="87">
        <f>IF(Data!$B$17="Yes",0,IF(C36&gt;AQ36/2,AS36,0))</f>
        <v>0</v>
      </c>
      <c r="O36" s="86">
        <f>ROUND('Bill Preparation'!G32*C36/'Bill Preparation'!BO32,0)</f>
        <v>0</v>
      </c>
      <c r="P36" s="86">
        <f>ROUND('Bill Preparation'!N32*C36/'Bill Preparation'!BO32,0)</f>
        <v>0</v>
      </c>
      <c r="Q36" s="86">
        <f>ROUND('Bill Preparation'!O32*C36/'Bill Preparation'!BO32,0)</f>
        <v>0</v>
      </c>
      <c r="R36" s="86">
        <f>ROUND('Bill Preparation'!P32*C36/'Bill Preparation'!BO32,0)</f>
        <v>0</v>
      </c>
      <c r="S36" s="86">
        <f>ROUND(ROUND('Bill Preparation'!G32*'Bill Preparation'!H32/100,0)*C36/'Bill Preparation'!BO32,0)</f>
        <v>0</v>
      </c>
      <c r="T36" s="86">
        <f>ROUND(ROUND('Bill Preparation'!G32*'Bill Preparation'!I32/100,0)*C36/'Bill Preparation'!BO32,0)</f>
        <v>0</v>
      </c>
      <c r="U36" s="86">
        <f>ROUND(ROUND('Bill Preparation'!G32*'Bill Preparation'!K32/100,0)*C36/'Bill Preparation'!BO32,0)</f>
        <v>0</v>
      </c>
      <c r="V36" s="86">
        <f>'Bill Preparation'!Q32</f>
        <v>0</v>
      </c>
      <c r="W36" s="86">
        <f>ROUND('Bill Preparation'!M32*C36/'Bill Preparation'!BO32,0)</f>
        <v>0</v>
      </c>
      <c r="X36" s="86">
        <f t="shared" si="17"/>
        <v>0</v>
      </c>
      <c r="Y36" s="87">
        <f>IF(Data!$B$17="Yes",0,IF(C36&gt;AQ36/2,AU36,0))</f>
        <v>0</v>
      </c>
      <c r="Z36" s="86">
        <f t="shared" si="18"/>
        <v>0</v>
      </c>
      <c r="AA36" s="86">
        <f t="shared" si="19"/>
        <v>0</v>
      </c>
      <c r="AB36" s="86">
        <f t="shared" si="20"/>
        <v>0</v>
      </c>
      <c r="AC36" s="86">
        <f t="shared" si="21"/>
        <v>0</v>
      </c>
      <c r="AD36" s="86">
        <f t="shared" si="22"/>
        <v>0</v>
      </c>
      <c r="AE36" s="86">
        <f t="shared" si="23"/>
        <v>0</v>
      </c>
      <c r="AF36" s="86">
        <f t="shared" si="9"/>
        <v>0</v>
      </c>
      <c r="AG36" s="86">
        <f t="shared" si="24"/>
        <v>0</v>
      </c>
      <c r="AH36" s="86">
        <f t="shared" si="25"/>
        <v>0</v>
      </c>
      <c r="AI36" s="86">
        <f t="shared" si="26"/>
        <v>0</v>
      </c>
      <c r="AJ36" s="86">
        <v>0</v>
      </c>
      <c r="AK36" s="86">
        <f t="shared" si="12"/>
        <v>0</v>
      </c>
      <c r="AL36" s="88">
        <f>IF(Data!$B$22="CPS",ROUND((Z36+AD36)*10%,0),0)</f>
        <v>0</v>
      </c>
      <c r="AM36" s="86">
        <f t="shared" si="13"/>
        <v>0</v>
      </c>
      <c r="AN36" s="88">
        <f t="shared" si="4"/>
        <v>0</v>
      </c>
      <c r="AO36" s="89"/>
      <c r="AP36" s="90">
        <f t="shared" si="27"/>
        <v>6</v>
      </c>
      <c r="AQ36" s="91">
        <f t="shared" si="14"/>
        <v>30</v>
      </c>
      <c r="AR36" s="91">
        <f>'Bill Preparation'!F32+'Bill Preparation'!N32+ROUND('Bill Preparation'!F32*'Bill Preparation'!H32/100,0)+ROUND('Bill Preparation'!F32*'Bill Preparation'!I32/100,0)+'Bill Preparation'!L32+'Bill Preparation'!O32+'Bill Preparation'!P32</f>
        <v>0</v>
      </c>
      <c r="AS36" s="92">
        <f t="shared" si="28"/>
        <v>0</v>
      </c>
      <c r="AT36" s="91">
        <f>'Bill Preparation'!G32+'Bill Preparation'!N32+ROUND('Bill Preparation'!G32*'Bill Preparation'!H32/100,0)+ROUND('Bill Preparation'!G32*'Bill Preparation'!I32/100,0)+'Bill Preparation'!M32+'Bill Preparation'!O32+'Bill Preparation'!P32</f>
        <v>0</v>
      </c>
      <c r="AU36" s="92">
        <f t="shared" si="29"/>
        <v>0</v>
      </c>
    </row>
    <row r="37" spans="1:47" s="93" customFormat="1" ht="22.5" customHeight="1">
      <c r="A37" s="84">
        <f>'Bill Preparation'!B33</f>
        <v>45108</v>
      </c>
      <c r="B37" s="84">
        <f>'Bill Preparation'!D33</f>
        <v>45138</v>
      </c>
      <c r="C37" s="85">
        <f t="shared" si="15"/>
        <v>31</v>
      </c>
      <c r="D37" s="86">
        <f>ROUND('Bill Preparation'!F33*C37/'Bill Preparation'!BO33,0)</f>
        <v>0</v>
      </c>
      <c r="E37" s="86">
        <f>ROUND('Bill Preparation'!N33*C37/'Bill Preparation'!BO33,0)</f>
        <v>0</v>
      </c>
      <c r="F37" s="86">
        <f>ROUND('Bill Preparation'!O33*C37/'Bill Preparation'!BO33,0)</f>
        <v>0</v>
      </c>
      <c r="G37" s="86">
        <f>ROUND('Bill Preparation'!P33*C37/'Bill Preparation'!BO33,0)</f>
        <v>0</v>
      </c>
      <c r="H37" s="86">
        <f>ROUND(ROUND('Bill Preparation'!F33*'Bill Preparation'!H33/100,0)*C37/'Bill Preparation'!BO33,0)</f>
        <v>0</v>
      </c>
      <c r="I37" s="86">
        <f>ROUND(ROUND('Bill Preparation'!F33*'Bill Preparation'!I33/100,0)*C37/'Bill Preparation'!BO33,0)</f>
        <v>0</v>
      </c>
      <c r="J37" s="86">
        <f>ROUND(ROUND('Bill Preparation'!F33*'Bill Preparation'!J33/100,0)*C37/'Bill Preparation'!BO33,0)</f>
        <v>0</v>
      </c>
      <c r="K37" s="86">
        <f>'Bill Preparation'!Q33</f>
        <v>0</v>
      </c>
      <c r="L37" s="86">
        <f>ROUND('Bill Preparation'!L33*C37/'Bill Preparation'!BO33,0)</f>
        <v>0</v>
      </c>
      <c r="M37" s="86">
        <f t="shared" si="16"/>
        <v>0</v>
      </c>
      <c r="N37" s="87">
        <f>IF(Data!$B$17="Yes",0,IF(C37&gt;AQ37/2,AS37,0))</f>
        <v>0</v>
      </c>
      <c r="O37" s="86">
        <f>ROUND('Bill Preparation'!G33*C37/'Bill Preparation'!BO33,0)</f>
        <v>0</v>
      </c>
      <c r="P37" s="86">
        <f>ROUND('Bill Preparation'!N33*C37/'Bill Preparation'!BO33,0)</f>
        <v>0</v>
      </c>
      <c r="Q37" s="86">
        <f>ROUND('Bill Preparation'!O33*C37/'Bill Preparation'!BO33,0)</f>
        <v>0</v>
      </c>
      <c r="R37" s="86">
        <f>ROUND('Bill Preparation'!P33*C37/'Bill Preparation'!BO33,0)</f>
        <v>0</v>
      </c>
      <c r="S37" s="86">
        <f>ROUND(ROUND('Bill Preparation'!G33*'Bill Preparation'!H33/100,0)*C37/'Bill Preparation'!BO33,0)</f>
        <v>0</v>
      </c>
      <c r="T37" s="86">
        <f>ROUND(ROUND('Bill Preparation'!G33*'Bill Preparation'!I33/100,0)*C37/'Bill Preparation'!BO33,0)</f>
        <v>0</v>
      </c>
      <c r="U37" s="86">
        <f>ROUND(ROUND('Bill Preparation'!G33*'Bill Preparation'!K33/100,0)*C37/'Bill Preparation'!BO33,0)</f>
        <v>0</v>
      </c>
      <c r="V37" s="86">
        <f>'Bill Preparation'!Q33</f>
        <v>0</v>
      </c>
      <c r="W37" s="86">
        <f>ROUND('Bill Preparation'!M33*C37/'Bill Preparation'!BO33,0)</f>
        <v>0</v>
      </c>
      <c r="X37" s="86">
        <f t="shared" si="17"/>
        <v>0</v>
      </c>
      <c r="Y37" s="87">
        <f>IF(Data!$B$17="Yes",0,IF(C37&gt;AQ37/2,AU37,0))</f>
        <v>0</v>
      </c>
      <c r="Z37" s="86">
        <f t="shared" si="18"/>
        <v>0</v>
      </c>
      <c r="AA37" s="86">
        <f t="shared" si="19"/>
        <v>0</v>
      </c>
      <c r="AB37" s="86">
        <f t="shared" si="20"/>
        <v>0</v>
      </c>
      <c r="AC37" s="86">
        <f t="shared" si="21"/>
        <v>0</v>
      </c>
      <c r="AD37" s="86">
        <f t="shared" si="22"/>
        <v>0</v>
      </c>
      <c r="AE37" s="86">
        <f t="shared" si="23"/>
        <v>0</v>
      </c>
      <c r="AF37" s="86">
        <f t="shared" si="9"/>
        <v>0</v>
      </c>
      <c r="AG37" s="86">
        <f t="shared" si="24"/>
        <v>0</v>
      </c>
      <c r="AH37" s="86">
        <f t="shared" si="25"/>
        <v>0</v>
      </c>
      <c r="AI37" s="86">
        <f t="shared" si="26"/>
        <v>0</v>
      </c>
      <c r="AJ37" s="86">
        <v>0</v>
      </c>
      <c r="AK37" s="86">
        <f t="shared" si="12"/>
        <v>0</v>
      </c>
      <c r="AL37" s="88">
        <f>IF(Data!$B$22="CPS",ROUND((Z37+AD37)*10%,0),0)</f>
        <v>0</v>
      </c>
      <c r="AM37" s="86">
        <f t="shared" si="13"/>
        <v>0</v>
      </c>
      <c r="AN37" s="88">
        <f t="shared" si="4"/>
        <v>0</v>
      </c>
      <c r="AO37" s="89"/>
      <c r="AP37" s="90">
        <f t="shared" si="27"/>
        <v>7</v>
      </c>
      <c r="AQ37" s="91">
        <f t="shared" si="14"/>
        <v>31</v>
      </c>
      <c r="AR37" s="91">
        <f>'Bill Preparation'!F33+'Bill Preparation'!N33+ROUND('Bill Preparation'!F33*'Bill Preparation'!H33/100,0)+ROUND('Bill Preparation'!F33*'Bill Preparation'!I33/100,0)+'Bill Preparation'!L33+'Bill Preparation'!O33+'Bill Preparation'!P33</f>
        <v>0</v>
      </c>
      <c r="AS37" s="92">
        <f t="shared" si="28"/>
        <v>0</v>
      </c>
      <c r="AT37" s="91">
        <f>'Bill Preparation'!G33+'Bill Preparation'!N33+ROUND('Bill Preparation'!G33*'Bill Preparation'!H33/100,0)+ROUND('Bill Preparation'!G33*'Bill Preparation'!I33/100,0)+'Bill Preparation'!M33+'Bill Preparation'!O33+'Bill Preparation'!P33</f>
        <v>0</v>
      </c>
      <c r="AU37" s="92">
        <f t="shared" si="29"/>
        <v>0</v>
      </c>
    </row>
    <row r="38" spans="1:47" s="93" customFormat="1" ht="22.5" customHeight="1">
      <c r="A38" s="84">
        <f>'Bill Preparation'!B34</f>
        <v>45139</v>
      </c>
      <c r="B38" s="84">
        <f>'Bill Preparation'!D34</f>
        <v>45169</v>
      </c>
      <c r="C38" s="85">
        <f t="shared" si="15"/>
        <v>31</v>
      </c>
      <c r="D38" s="86">
        <f>ROUND('Bill Preparation'!F34*C38/'Bill Preparation'!BO34,0)</f>
        <v>0</v>
      </c>
      <c r="E38" s="86">
        <f>ROUND('Bill Preparation'!N34*C38/'Bill Preparation'!BO34,0)</f>
        <v>0</v>
      </c>
      <c r="F38" s="86">
        <f>ROUND('Bill Preparation'!O34*C38/'Bill Preparation'!BO34,0)</f>
        <v>0</v>
      </c>
      <c r="G38" s="86">
        <f>ROUND('Bill Preparation'!P34*C38/'Bill Preparation'!BO34,0)</f>
        <v>0</v>
      </c>
      <c r="H38" s="86">
        <f>ROUND(ROUND('Bill Preparation'!F34*'Bill Preparation'!H34/100,0)*C38/'Bill Preparation'!BO34,0)</f>
        <v>0</v>
      </c>
      <c r="I38" s="86">
        <f>ROUND(ROUND('Bill Preparation'!F34*'Bill Preparation'!I34/100,0)*C38/'Bill Preparation'!BO34,0)</f>
        <v>0</v>
      </c>
      <c r="J38" s="86">
        <f>ROUND(ROUND('Bill Preparation'!F34*'Bill Preparation'!J34/100,0)*C38/'Bill Preparation'!BO34,0)</f>
        <v>0</v>
      </c>
      <c r="K38" s="86">
        <f>'Bill Preparation'!Q34</f>
        <v>0</v>
      </c>
      <c r="L38" s="86">
        <f>ROUND('Bill Preparation'!L34*C38/'Bill Preparation'!BO34,0)</f>
        <v>0</v>
      </c>
      <c r="M38" s="86">
        <f t="shared" si="16"/>
        <v>0</v>
      </c>
      <c r="N38" s="87">
        <f>IF(Data!$B$17="Yes",0,IF(C38&gt;AQ38/2,AS38,0))</f>
        <v>0</v>
      </c>
      <c r="O38" s="86">
        <f>ROUND('Bill Preparation'!G34*C38/'Bill Preparation'!BO34,0)</f>
        <v>0</v>
      </c>
      <c r="P38" s="86">
        <f>ROUND('Bill Preparation'!N34*C38/'Bill Preparation'!BO34,0)</f>
        <v>0</v>
      </c>
      <c r="Q38" s="86">
        <f>ROUND('Bill Preparation'!O34*C38/'Bill Preparation'!BO34,0)</f>
        <v>0</v>
      </c>
      <c r="R38" s="86">
        <f>ROUND('Bill Preparation'!P34*C38/'Bill Preparation'!BO34,0)</f>
        <v>0</v>
      </c>
      <c r="S38" s="86">
        <f>ROUND(ROUND('Bill Preparation'!G34*'Bill Preparation'!H34/100,0)*C38/'Bill Preparation'!BO34,0)</f>
        <v>0</v>
      </c>
      <c r="T38" s="86">
        <f>ROUND(ROUND('Bill Preparation'!G34*'Bill Preparation'!I34/100,0)*C38/'Bill Preparation'!BO34,0)</f>
        <v>0</v>
      </c>
      <c r="U38" s="86">
        <f>ROUND(ROUND('Bill Preparation'!G34*'Bill Preparation'!K34/100,0)*C38/'Bill Preparation'!BO34,0)</f>
        <v>0</v>
      </c>
      <c r="V38" s="86">
        <f>'Bill Preparation'!Q34</f>
        <v>0</v>
      </c>
      <c r="W38" s="86">
        <f>ROUND('Bill Preparation'!M34*C38/'Bill Preparation'!BO34,0)</f>
        <v>0</v>
      </c>
      <c r="X38" s="86">
        <f t="shared" si="17"/>
        <v>0</v>
      </c>
      <c r="Y38" s="87">
        <f>IF(Data!$B$17="Yes",0,IF(C38&gt;AQ38/2,AU38,0))</f>
        <v>0</v>
      </c>
      <c r="Z38" s="86">
        <f t="shared" si="18"/>
        <v>0</v>
      </c>
      <c r="AA38" s="86">
        <f t="shared" si="19"/>
        <v>0</v>
      </c>
      <c r="AB38" s="86">
        <f t="shared" si="20"/>
        <v>0</v>
      </c>
      <c r="AC38" s="86">
        <f t="shared" si="21"/>
        <v>0</v>
      </c>
      <c r="AD38" s="86">
        <f t="shared" si="22"/>
        <v>0</v>
      </c>
      <c r="AE38" s="86">
        <f t="shared" si="23"/>
        <v>0</v>
      </c>
      <c r="AF38" s="86">
        <f t="shared" si="9"/>
        <v>0</v>
      </c>
      <c r="AG38" s="86">
        <f t="shared" si="24"/>
        <v>0</v>
      </c>
      <c r="AH38" s="86">
        <f t="shared" si="25"/>
        <v>0</v>
      </c>
      <c r="AI38" s="86">
        <f t="shared" si="26"/>
        <v>0</v>
      </c>
      <c r="AJ38" s="86">
        <v>0</v>
      </c>
      <c r="AK38" s="86">
        <f t="shared" si="12"/>
        <v>0</v>
      </c>
      <c r="AL38" s="88">
        <f>IF(Data!$B$22="CPS",ROUND((Z38+AD38)*10%,0),0)</f>
        <v>0</v>
      </c>
      <c r="AM38" s="86">
        <f t="shared" si="13"/>
        <v>0</v>
      </c>
      <c r="AN38" s="88">
        <f t="shared" si="4"/>
        <v>0</v>
      </c>
      <c r="AO38" s="89"/>
      <c r="AP38" s="90">
        <f t="shared" si="27"/>
        <v>8</v>
      </c>
      <c r="AQ38" s="91">
        <f t="shared" si="14"/>
        <v>31</v>
      </c>
      <c r="AR38" s="91">
        <f>'Bill Preparation'!F34+'Bill Preparation'!N34+ROUND('Bill Preparation'!F34*'Bill Preparation'!H34/100,0)+ROUND('Bill Preparation'!F34*'Bill Preparation'!I34/100,0)+'Bill Preparation'!L34+'Bill Preparation'!O34+'Bill Preparation'!P34</f>
        <v>0</v>
      </c>
      <c r="AS38" s="92">
        <f t="shared" si="28"/>
        <v>0</v>
      </c>
      <c r="AT38" s="91">
        <f>'Bill Preparation'!G34+'Bill Preparation'!N34+ROUND('Bill Preparation'!G34*'Bill Preparation'!H34/100,0)+ROUND('Bill Preparation'!G34*'Bill Preparation'!I34/100,0)+'Bill Preparation'!M34+'Bill Preparation'!O34+'Bill Preparation'!P34</f>
        <v>0</v>
      </c>
      <c r="AU38" s="92">
        <f t="shared" si="29"/>
        <v>0</v>
      </c>
    </row>
    <row r="39" spans="1:47" s="93" customFormat="1" ht="22.5" customHeight="1">
      <c r="A39" s="84"/>
      <c r="B39" s="84"/>
      <c r="C39" s="85"/>
      <c r="D39" s="86"/>
      <c r="E39" s="86"/>
      <c r="F39" s="86"/>
      <c r="G39" s="86"/>
      <c r="H39" s="86"/>
      <c r="I39" s="86"/>
      <c r="J39" s="86"/>
      <c r="K39" s="86"/>
      <c r="L39" s="86"/>
      <c r="M39" s="86"/>
      <c r="N39" s="87"/>
      <c r="O39" s="86"/>
      <c r="P39" s="86"/>
      <c r="Q39" s="86"/>
      <c r="R39" s="86"/>
      <c r="S39" s="86"/>
      <c r="T39" s="86"/>
      <c r="U39" s="86"/>
      <c r="V39" s="86"/>
      <c r="W39" s="86"/>
      <c r="X39" s="86"/>
      <c r="Y39" s="87"/>
      <c r="Z39" s="86"/>
      <c r="AA39" s="86"/>
      <c r="AB39" s="86"/>
      <c r="AC39" s="86"/>
      <c r="AD39" s="86"/>
      <c r="AE39" s="86"/>
      <c r="AF39" s="86"/>
      <c r="AG39" s="86"/>
      <c r="AH39" s="86"/>
      <c r="AI39" s="86"/>
      <c r="AJ39" s="86"/>
      <c r="AK39" s="86"/>
      <c r="AL39" s="88"/>
      <c r="AM39" s="89"/>
      <c r="AN39" s="88"/>
      <c r="AO39" s="89"/>
      <c r="AP39" s="90"/>
      <c r="AQ39" s="91"/>
      <c r="AR39" s="91"/>
      <c r="AS39" s="92"/>
      <c r="AT39" s="91"/>
      <c r="AU39" s="92"/>
    </row>
    <row r="40" spans="1:47" s="93" customFormat="1" ht="22.5" customHeight="1">
      <c r="A40" s="84"/>
      <c r="B40" s="84"/>
      <c r="C40" s="85"/>
      <c r="D40" s="86"/>
      <c r="E40" s="86"/>
      <c r="F40" s="86"/>
      <c r="G40" s="86"/>
      <c r="H40" s="86"/>
      <c r="I40" s="86"/>
      <c r="J40" s="86"/>
      <c r="K40" s="86"/>
      <c r="L40" s="86"/>
      <c r="M40" s="86"/>
      <c r="N40" s="87"/>
      <c r="O40" s="86"/>
      <c r="P40" s="86"/>
      <c r="Q40" s="86"/>
      <c r="R40" s="86"/>
      <c r="S40" s="86"/>
      <c r="T40" s="86"/>
      <c r="U40" s="86"/>
      <c r="V40" s="86"/>
      <c r="W40" s="86"/>
      <c r="X40" s="86"/>
      <c r="Y40" s="87"/>
      <c r="Z40" s="86"/>
      <c r="AA40" s="86"/>
      <c r="AB40" s="86"/>
      <c r="AC40" s="86"/>
      <c r="AD40" s="86"/>
      <c r="AE40" s="86"/>
      <c r="AF40" s="86"/>
      <c r="AG40" s="86"/>
      <c r="AH40" s="86"/>
      <c r="AI40" s="86"/>
      <c r="AJ40" s="86"/>
      <c r="AK40" s="86"/>
      <c r="AL40" s="88"/>
      <c r="AM40" s="89"/>
      <c r="AN40" s="88"/>
      <c r="AO40" s="89"/>
      <c r="AP40" s="90"/>
      <c r="AQ40" s="91"/>
      <c r="AR40" s="91"/>
      <c r="AS40" s="92"/>
      <c r="AT40" s="91"/>
      <c r="AU40" s="92"/>
    </row>
    <row r="41" spans="1:47" s="93" customFormat="1" ht="22.5" customHeight="1">
      <c r="A41" s="593" t="str">
        <f>"From "&amp;Data!G13&amp;" to "&amp;IF(Data!E21&gt;Bill!AR1,Bill!AT1,Data!F21)&amp;" bill paid as per Govt Orders issued later"</f>
        <v>From 2-3-2021 to 31-12-2021 bill paid as per Govt Orders issued later</v>
      </c>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5"/>
      <c r="Z41" s="86">
        <f>SUMIF($B$7:$B$38,"&lt;="&amp;$AR$1,Bill!Z7:Z38)</f>
        <v>20833</v>
      </c>
      <c r="AA41" s="86">
        <f>SUMIF($B$7:$B$38,"&lt;="&amp;$AR$1,Bill!AA7:AA38)</f>
        <v>0</v>
      </c>
      <c r="AB41" s="86">
        <f>SUMIF($B$7:$B$38,"&lt;="&amp;$AR$1,Bill!AB7:AB38)</f>
        <v>0</v>
      </c>
      <c r="AC41" s="86">
        <f>SUMIF($B$7:$B$38,"&lt;="&amp;$AR$1,Bill!AC7:AC38)</f>
        <v>0</v>
      </c>
      <c r="AD41" s="86">
        <f>SUMIF($B$7:$B$38,"&lt;="&amp;$AR$1,Bill!AD7:AD38)</f>
        <v>3944</v>
      </c>
      <c r="AE41" s="86">
        <f>SUMIF($B$7:$B$38,"&lt;="&amp;$AR$1,Bill!AE7:AE38)</f>
        <v>2502</v>
      </c>
      <c r="AF41" s="86">
        <f>SUMIF($B$7:$B$38,"&lt;="&amp;$AR$1,Bill!AF7:AF38)</f>
        <v>0</v>
      </c>
      <c r="AG41" s="86">
        <f>SUMIF($B$7:$B$38,"&lt;="&amp;$AR$1,Bill!AG7:AG38)</f>
        <v>0</v>
      </c>
      <c r="AH41" s="86">
        <f>SUMIF($B$7:$B$38,"&lt;="&amp;$AR$1,Bill!AH7:AH38)</f>
        <v>0</v>
      </c>
      <c r="AI41" s="86">
        <f>SUMIF($B$7:$B$38,"&lt;="&amp;$AR$1,Bill!AI7:AI38)</f>
        <v>27279</v>
      </c>
      <c r="AJ41" s="86">
        <f>SUMIF($B$7:$B$38,"&lt;="&amp;$AR$1,Bill!AJ7:AJ38)</f>
        <v>0</v>
      </c>
      <c r="AK41" s="86">
        <f>SUMIF($B$7:$B$38,"&lt;="&amp;$AR$1,Bill!AK7:AK38)</f>
        <v>0</v>
      </c>
      <c r="AL41" s="86">
        <f>SUMIF($B$7:$B$38,"&lt;="&amp;$AR$1,Bill!AL7:AL38)</f>
        <v>0</v>
      </c>
      <c r="AM41" s="86">
        <f>SUMIF($B$7:$B$38,"&lt;="&amp;$AR$1,Bill!AM7:AM38)</f>
        <v>0</v>
      </c>
      <c r="AN41" s="86">
        <f>SUMIF($B$7:$B$38,"&lt;="&amp;$AR$1,Bill!AN7:AN38)</f>
        <v>27279</v>
      </c>
      <c r="AO41" s="86"/>
      <c r="AP41" s="90"/>
      <c r="AQ41" s="91"/>
      <c r="AR41" s="91"/>
      <c r="AS41" s="92"/>
      <c r="AT41" s="91"/>
      <c r="AU41" s="92"/>
    </row>
    <row r="42" spans="1:41" s="96" customFormat="1" ht="22.5" customHeight="1">
      <c r="A42" s="598" t="s">
        <v>498</v>
      </c>
      <c r="B42" s="599"/>
      <c r="C42" s="599"/>
      <c r="D42" s="599"/>
      <c r="E42" s="599"/>
      <c r="F42" s="599"/>
      <c r="G42" s="599"/>
      <c r="H42" s="599"/>
      <c r="I42" s="599"/>
      <c r="J42" s="599"/>
      <c r="K42" s="599"/>
      <c r="L42" s="599"/>
      <c r="M42" s="599"/>
      <c r="N42" s="599"/>
      <c r="O42" s="599"/>
      <c r="P42" s="599"/>
      <c r="Q42" s="599"/>
      <c r="R42" s="599"/>
      <c r="S42" s="599"/>
      <c r="T42" s="599"/>
      <c r="U42" s="599"/>
      <c r="V42" s="599"/>
      <c r="W42" s="599"/>
      <c r="X42" s="599"/>
      <c r="Y42" s="600"/>
      <c r="Z42" s="94">
        <f>SUM(Z7:Z38)-Z41</f>
        <v>6270</v>
      </c>
      <c r="AA42" s="94">
        <f aca="true" t="shared" si="30" ref="AA42:AN42">SUM(AA7:AA38)-AA41</f>
        <v>0</v>
      </c>
      <c r="AB42" s="94">
        <f t="shared" si="30"/>
        <v>0</v>
      </c>
      <c r="AC42" s="94">
        <f t="shared" si="30"/>
        <v>0</v>
      </c>
      <c r="AD42" s="94">
        <f t="shared" si="30"/>
        <v>1257</v>
      </c>
      <c r="AE42" s="94">
        <f t="shared" si="30"/>
        <v>753</v>
      </c>
      <c r="AF42" s="94">
        <f t="shared" si="30"/>
        <v>0</v>
      </c>
      <c r="AG42" s="94">
        <f t="shared" si="30"/>
        <v>0</v>
      </c>
      <c r="AH42" s="94">
        <f t="shared" si="30"/>
        <v>0</v>
      </c>
      <c r="AI42" s="94">
        <f t="shared" si="30"/>
        <v>8280</v>
      </c>
      <c r="AJ42" s="94">
        <f t="shared" si="30"/>
        <v>0</v>
      </c>
      <c r="AK42" s="94">
        <f t="shared" si="30"/>
        <v>0</v>
      </c>
      <c r="AL42" s="94">
        <f t="shared" si="30"/>
        <v>0</v>
      </c>
      <c r="AM42" s="94">
        <f t="shared" si="30"/>
        <v>0</v>
      </c>
      <c r="AN42" s="94">
        <f t="shared" si="30"/>
        <v>8280</v>
      </c>
      <c r="AO42" s="95"/>
    </row>
    <row r="43" spans="1:41" s="436" customFormat="1" ht="15" customHeight="1">
      <c r="A43" s="97"/>
      <c r="B43" s="98"/>
      <c r="C43" s="98"/>
      <c r="D43" s="97"/>
      <c r="E43" s="97"/>
      <c r="F43" s="97"/>
      <c r="G43" s="97"/>
      <c r="H43" s="97"/>
      <c r="I43" s="97"/>
      <c r="J43" s="97"/>
      <c r="K43" s="97"/>
      <c r="L43" s="97"/>
      <c r="M43" s="97"/>
      <c r="N43" s="97"/>
      <c r="O43" s="99"/>
      <c r="P43" s="99"/>
      <c r="Q43" s="99"/>
      <c r="R43" s="99"/>
      <c r="S43" s="99"/>
      <c r="T43" s="99"/>
      <c r="U43" s="99"/>
      <c r="V43" s="99"/>
      <c r="W43" s="99"/>
      <c r="X43" s="99"/>
      <c r="Y43" s="99"/>
      <c r="Z43" s="99"/>
      <c r="AA43" s="99"/>
      <c r="AB43" s="99"/>
      <c r="AC43" s="99"/>
      <c r="AD43" s="99"/>
      <c r="AE43" s="99"/>
      <c r="AF43" s="99"/>
      <c r="AG43" s="99"/>
      <c r="AH43" s="99"/>
      <c r="AI43" s="99"/>
      <c r="AJ43" s="99"/>
      <c r="AK43" s="99"/>
      <c r="AL43" s="100"/>
      <c r="AM43" s="99"/>
      <c r="AN43" s="99"/>
      <c r="AO43" s="97"/>
    </row>
    <row r="44" spans="1:41" s="437" customFormat="1" ht="12">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row>
    <row r="50" ht="12.75">
      <c r="Z50" s="513"/>
    </row>
    <row r="57" ht="12.75" hidden="1"/>
    <row r="58" ht="18" customHeight="1" hidden="1">
      <c r="A58" s="102"/>
    </row>
    <row r="59" ht="18" customHeight="1">
      <c r="A59" s="103"/>
    </row>
    <row r="60" ht="18" customHeight="1"/>
    <row r="61" ht="18" customHeight="1"/>
    <row r="62" ht="18" customHeight="1"/>
    <row r="63" ht="18" customHeight="1"/>
    <row r="64" ht="18" customHeight="1"/>
    <row r="65" ht="18" customHeight="1"/>
  </sheetData>
  <sheetProtection password="CF9E" sheet="1" formatCells="0" formatColumns="0" formatRows="0" selectLockedCells="1"/>
  <mergeCells count="12">
    <mergeCell ref="A1:AO1"/>
    <mergeCell ref="A2:AO2"/>
    <mergeCell ref="A3:AO3"/>
    <mergeCell ref="A4:AN4"/>
    <mergeCell ref="A5:B5"/>
    <mergeCell ref="C5:C6"/>
    <mergeCell ref="D5:N5"/>
    <mergeCell ref="A41:Y41"/>
    <mergeCell ref="O5:Y5"/>
    <mergeCell ref="Z5:AN5"/>
    <mergeCell ref="AO5:AO6"/>
    <mergeCell ref="A42:Y42"/>
  </mergeCells>
  <conditionalFormatting sqref="AV22 AQ40:AQ41 AP39:AP41 AO19:AO22">
    <cfRule type="expression" priority="7" dxfId="0" stopIfTrue="1">
      <formula>$D$22=0</formula>
    </cfRule>
  </conditionalFormatting>
  <conditionalFormatting sqref="AO23">
    <cfRule type="expression" priority="6" dxfId="0" stopIfTrue="1">
      <formula>$D$23=0</formula>
    </cfRule>
  </conditionalFormatting>
  <conditionalFormatting sqref="AO21">
    <cfRule type="expression" priority="5" dxfId="0" stopIfTrue="1">
      <formula>$D$21=0</formula>
    </cfRule>
  </conditionalFormatting>
  <conditionalFormatting sqref="AO20">
    <cfRule type="expression" priority="4" dxfId="0" stopIfTrue="1">
      <formula>$D$20=0</formula>
    </cfRule>
  </conditionalFormatting>
  <conditionalFormatting sqref="AO19">
    <cfRule type="expression" priority="3" dxfId="0" stopIfTrue="1">
      <formula>$D$19=0</formula>
    </cfRule>
  </conditionalFormatting>
  <conditionalFormatting sqref="AO24">
    <cfRule type="expression" priority="2" dxfId="0" stopIfTrue="1">
      <formula>$D$24=0</formula>
    </cfRule>
  </conditionalFormatting>
  <conditionalFormatting sqref="AO25:AO40">
    <cfRule type="expression" priority="1" dxfId="0" stopIfTrue="1">
      <formula>$D$25=0</formula>
    </cfRule>
  </conditionalFormatting>
  <printOptions/>
  <pageMargins left="0.47244094488189" right="0.354330708661417" top="0.393700787401575" bottom="0.433070866141732" header="0.31496062992126" footer="0.31496062992126"/>
  <pageSetup fitToHeight="1" fitToWidth="1" horizontalDpi="600" verticalDpi="600" orientation="landscape" paperSize="9" scale="62" r:id="rId1"/>
  <rowBreaks count="1" manualBreakCount="1">
    <brk id="4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M335"/>
  <sheetViews>
    <sheetView zoomScaleSheetLayoutView="100" zoomScalePageLayoutView="0" workbookViewId="0" topLeftCell="A16">
      <selection activeCell="E7" sqref="E7"/>
    </sheetView>
  </sheetViews>
  <sheetFormatPr defaultColWidth="9.140625" defaultRowHeight="12.75"/>
  <cols>
    <col min="1" max="1" width="4.140625" style="104" customWidth="1"/>
    <col min="2" max="2" width="4.00390625" style="104" customWidth="1"/>
    <col min="3" max="3" width="12.140625" style="104" customWidth="1"/>
    <col min="4" max="7" width="3.00390625" style="104" customWidth="1"/>
    <col min="8" max="9" width="3.7109375" style="104" customWidth="1"/>
    <col min="10" max="10" width="8.140625" style="104" customWidth="1"/>
    <col min="11" max="11" width="2.8515625" style="104" customWidth="1"/>
    <col min="12" max="12" width="1.7109375" style="104" customWidth="1"/>
    <col min="13" max="13" width="3.8515625" style="112" customWidth="1"/>
    <col min="14" max="14" width="21.28125" style="104" customWidth="1"/>
    <col min="15" max="15" width="4.140625" style="104" customWidth="1"/>
    <col min="16" max="16" width="19.00390625" style="104" customWidth="1"/>
    <col min="17" max="17" width="0.85546875" style="104" customWidth="1"/>
    <col min="18" max="18" width="9.140625" style="104" hidden="1" customWidth="1"/>
    <col min="19" max="19" width="19.7109375" style="104" hidden="1" customWidth="1"/>
    <col min="20" max="20" width="9.57421875" style="104" hidden="1" customWidth="1"/>
    <col min="21" max="43" width="9.140625" style="104" hidden="1" customWidth="1"/>
    <col min="44" max="54" width="9.140625" style="104" customWidth="1"/>
    <col min="55" max="16384" width="9.140625" style="104" customWidth="1"/>
  </cols>
  <sheetData>
    <row r="1" spans="1:37" ht="14.25" customHeight="1">
      <c r="A1" s="614" t="str">
        <f>"Payble at  "&amp;Data!B34</f>
        <v>Payble at  STO, NUZVID</v>
      </c>
      <c r="B1" s="614"/>
      <c r="C1" s="614"/>
      <c r="D1" s="614"/>
      <c r="E1" s="614"/>
      <c r="F1" s="614"/>
      <c r="G1" s="614"/>
      <c r="H1" s="614"/>
      <c r="I1" s="614"/>
      <c r="J1" s="614"/>
      <c r="K1" s="614"/>
      <c r="L1" s="614"/>
      <c r="M1" s="614"/>
      <c r="N1" s="614"/>
      <c r="O1" s="614"/>
      <c r="P1" s="614"/>
      <c r="Q1" s="614"/>
      <c r="AK1" s="104" t="s">
        <v>142</v>
      </c>
    </row>
    <row r="2" spans="1:17" ht="13.5" customHeight="1">
      <c r="A2" s="615" t="s">
        <v>143</v>
      </c>
      <c r="B2" s="615"/>
      <c r="C2" s="615"/>
      <c r="D2" s="615"/>
      <c r="E2" s="615"/>
      <c r="F2" s="615"/>
      <c r="G2" s="615"/>
      <c r="H2" s="615"/>
      <c r="I2" s="615"/>
      <c r="J2" s="615"/>
      <c r="K2" s="615"/>
      <c r="L2" s="615"/>
      <c r="M2" s="615"/>
      <c r="N2" s="615"/>
      <c r="O2" s="615"/>
      <c r="P2" s="615"/>
      <c r="Q2" s="615"/>
    </row>
    <row r="3" spans="1:17" ht="15.75">
      <c r="A3" s="615" t="s">
        <v>144</v>
      </c>
      <c r="B3" s="615"/>
      <c r="C3" s="615"/>
      <c r="D3" s="615"/>
      <c r="E3" s="615"/>
      <c r="F3" s="615"/>
      <c r="G3" s="615"/>
      <c r="H3" s="615"/>
      <c r="I3" s="615"/>
      <c r="J3" s="615"/>
      <c r="K3" s="615"/>
      <c r="L3" s="615"/>
      <c r="M3" s="615"/>
      <c r="N3" s="615"/>
      <c r="O3" s="615"/>
      <c r="P3" s="615"/>
      <c r="Q3" s="615"/>
    </row>
    <row r="4" spans="3:17" ht="6" customHeight="1">
      <c r="C4" s="106"/>
      <c r="D4" s="106"/>
      <c r="E4" s="106"/>
      <c r="F4" s="106"/>
      <c r="G4" s="106"/>
      <c r="H4" s="106"/>
      <c r="I4" s="106"/>
      <c r="J4" s="106"/>
      <c r="K4" s="106"/>
      <c r="L4" s="106"/>
      <c r="M4" s="106"/>
      <c r="N4" s="106"/>
      <c r="O4" s="107"/>
      <c r="P4" s="107"/>
      <c r="Q4" s="107"/>
    </row>
    <row r="5" spans="2:17" ht="17.25" customHeight="1">
      <c r="B5" s="104" t="s">
        <v>145</v>
      </c>
      <c r="F5" s="108"/>
      <c r="G5" s="616">
        <f ca="1">TODAY()</f>
        <v>44657</v>
      </c>
      <c r="H5" s="616"/>
      <c r="I5" s="616"/>
      <c r="J5" s="616"/>
      <c r="K5" s="616"/>
      <c r="L5" s="109"/>
      <c r="M5" s="105"/>
      <c r="N5" s="617" t="s">
        <v>146</v>
      </c>
      <c r="O5" s="618"/>
      <c r="P5" s="618"/>
      <c r="Q5" s="110"/>
    </row>
    <row r="6" spans="1:17" ht="15" customHeight="1">
      <c r="A6" s="619" t="str">
        <f>$X$132</f>
        <v>Eight thousand Two hundred Eighty One only</v>
      </c>
      <c r="K6" s="111"/>
      <c r="L6" s="111"/>
      <c r="N6" s="113" t="s">
        <v>147</v>
      </c>
      <c r="O6" s="607"/>
      <c r="P6" s="607"/>
      <c r="Q6" s="115"/>
    </row>
    <row r="7" spans="1:17" ht="15" customHeight="1">
      <c r="A7" s="619"/>
      <c r="B7" s="608" t="s">
        <v>148</v>
      </c>
      <c r="C7" s="608"/>
      <c r="D7" s="608"/>
      <c r="E7" s="116" t="str">
        <f>R14</f>
        <v>0</v>
      </c>
      <c r="F7" s="116" t="str">
        <f>S14</f>
        <v>5</v>
      </c>
      <c r="G7" s="116" t="str">
        <f>T14</f>
        <v>1</v>
      </c>
      <c r="H7" s="117" t="str">
        <f>U14</f>
        <v>2</v>
      </c>
      <c r="I7" s="114"/>
      <c r="J7" s="114"/>
      <c r="K7" s="114"/>
      <c r="L7" s="114"/>
      <c r="N7" s="113" t="s">
        <v>149</v>
      </c>
      <c r="O7" s="609"/>
      <c r="P7" s="610"/>
      <c r="Q7" s="115"/>
    </row>
    <row r="8" spans="1:17" ht="3.75" customHeight="1">
      <c r="A8" s="619"/>
      <c r="B8" s="118"/>
      <c r="C8" s="118"/>
      <c r="D8" s="119"/>
      <c r="E8" s="120"/>
      <c r="F8" s="120"/>
      <c r="G8" s="120"/>
      <c r="H8" s="120"/>
      <c r="I8" s="120"/>
      <c r="J8" s="120"/>
      <c r="K8" s="120"/>
      <c r="L8" s="120"/>
      <c r="N8" s="121"/>
      <c r="O8" s="122"/>
      <c r="P8" s="122"/>
      <c r="Q8" s="123"/>
    </row>
    <row r="9" spans="1:16" ht="17.25" customHeight="1">
      <c r="A9" s="619"/>
      <c r="B9" s="104" t="s">
        <v>150</v>
      </c>
      <c r="D9" s="611" t="str">
        <f>S12</f>
        <v>05120308013</v>
      </c>
      <c r="E9" s="612"/>
      <c r="F9" s="612"/>
      <c r="G9" s="612"/>
      <c r="H9" s="612"/>
      <c r="I9" s="612"/>
      <c r="J9" s="612"/>
      <c r="K9" s="613"/>
      <c r="L9" s="120"/>
      <c r="N9" s="118" t="s">
        <v>151</v>
      </c>
      <c r="O9" s="621" t="s">
        <v>152</v>
      </c>
      <c r="P9" s="621"/>
    </row>
    <row r="10" spans="1:16" ht="23.25" customHeight="1">
      <c r="A10" s="619"/>
      <c r="B10" s="622" t="s">
        <v>153</v>
      </c>
      <c r="C10" s="622"/>
      <c r="D10" s="623" t="str">
        <f>Data!$B$31</f>
        <v>HEAD MASTER</v>
      </c>
      <c r="E10" s="623"/>
      <c r="F10" s="623"/>
      <c r="G10" s="623"/>
      <c r="H10" s="623"/>
      <c r="I10" s="623"/>
      <c r="J10" s="623"/>
      <c r="K10" s="623"/>
      <c r="L10" s="124"/>
      <c r="M10" s="125"/>
      <c r="N10" s="126" t="s">
        <v>154</v>
      </c>
      <c r="O10" s="624" t="str">
        <f>IF(Data!B31="MANDAL EDUCATIONAL OFFICER",Data!B28,Data!E28)</f>
        <v>SRRZPHS NUZVID</v>
      </c>
      <c r="P10" s="625"/>
    </row>
    <row r="11" spans="1:16" ht="3.75" customHeight="1">
      <c r="A11" s="619"/>
      <c r="B11" s="118"/>
      <c r="C11" s="118"/>
      <c r="D11" s="120"/>
      <c r="E11" s="120"/>
      <c r="F11" s="120"/>
      <c r="G11" s="120"/>
      <c r="H11" s="120"/>
      <c r="I11" s="120"/>
      <c r="J11" s="120"/>
      <c r="K11" s="120"/>
      <c r="L11" s="120"/>
      <c r="O11" s="127"/>
      <c r="P11" s="128"/>
    </row>
    <row r="12" spans="1:19" ht="17.25" customHeight="1">
      <c r="A12" s="619"/>
      <c r="B12" s="104" t="s">
        <v>155</v>
      </c>
      <c r="D12" s="626" t="str">
        <f>Data!$E$33</f>
        <v>0889</v>
      </c>
      <c r="E12" s="627"/>
      <c r="F12" s="627"/>
      <c r="G12" s="627"/>
      <c r="H12" s="627"/>
      <c r="I12" s="627"/>
      <c r="J12" s="627"/>
      <c r="K12" s="627"/>
      <c r="L12" s="120"/>
      <c r="N12" s="104" t="s">
        <v>156</v>
      </c>
      <c r="O12" s="628" t="str">
        <f>Data!$B$33</f>
        <v>SBI, Nuzvid</v>
      </c>
      <c r="P12" s="628"/>
      <c r="S12" s="129" t="str">
        <f>Data!$E$29</f>
        <v>05120308013</v>
      </c>
    </row>
    <row r="13" spans="1:18" ht="15.75" customHeight="1">
      <c r="A13" s="619"/>
      <c r="B13" s="629" t="s">
        <v>157</v>
      </c>
      <c r="C13" s="629"/>
      <c r="D13" s="630" t="s">
        <v>158</v>
      </c>
      <c r="E13" s="630"/>
      <c r="F13" s="630"/>
      <c r="G13" s="630"/>
      <c r="H13" s="630"/>
      <c r="I13" s="630"/>
      <c r="J13" s="630"/>
      <c r="K13" s="630"/>
      <c r="L13" s="120"/>
      <c r="N13" s="130" t="s">
        <v>159</v>
      </c>
      <c r="O13" s="131" t="s">
        <v>160</v>
      </c>
      <c r="P13" s="132"/>
      <c r="R13" s="104" t="str">
        <f>LEFT(S12,4)</f>
        <v>0512</v>
      </c>
    </row>
    <row r="14" spans="1:21" ht="15" customHeight="1">
      <c r="A14" s="619"/>
      <c r="B14" s="631" t="s">
        <v>37</v>
      </c>
      <c r="C14" s="631"/>
      <c r="D14" s="133"/>
      <c r="E14" s="133"/>
      <c r="F14" s="133"/>
      <c r="G14" s="133"/>
      <c r="H14" s="133"/>
      <c r="I14" s="133"/>
      <c r="J14" s="133"/>
      <c r="K14" s="133"/>
      <c r="L14" s="133"/>
      <c r="M14" s="134"/>
      <c r="N14" s="135" t="s">
        <v>161</v>
      </c>
      <c r="O14" s="632" t="s">
        <v>162</v>
      </c>
      <c r="P14" s="632"/>
      <c r="Q14" s="132"/>
      <c r="R14" s="104" t="str">
        <f>LEFT(R13,1)</f>
        <v>0</v>
      </c>
      <c r="S14" s="104" t="str">
        <f>RIGHT(LEFT(R13,2),1)</f>
        <v>5</v>
      </c>
      <c r="T14" s="104" t="str">
        <f>LEFT(RIGHT(R13,2),1)</f>
        <v>1</v>
      </c>
      <c r="U14" s="104" t="str">
        <f>RIGHT(RIGHT(R13,2),1)</f>
        <v>2</v>
      </c>
    </row>
    <row r="15" spans="1:19" ht="15" customHeight="1">
      <c r="A15" s="619"/>
      <c r="B15" s="633" t="s">
        <v>163</v>
      </c>
      <c r="C15" s="633"/>
      <c r="D15" s="116" t="str">
        <f>R27</f>
        <v>2</v>
      </c>
      <c r="E15" s="116" t="str">
        <f>S27</f>
        <v>2</v>
      </c>
      <c r="F15" s="116" t="str">
        <f>T27</f>
        <v>0</v>
      </c>
      <c r="G15" s="116" t="str">
        <f>U27</f>
        <v>2</v>
      </c>
      <c r="H15" s="634"/>
      <c r="I15" s="630"/>
      <c r="J15" s="630"/>
      <c r="K15" s="630"/>
      <c r="L15" s="635"/>
      <c r="M15" s="636">
        <v>1</v>
      </c>
      <c r="N15" s="637" t="s">
        <v>164</v>
      </c>
      <c r="O15" s="607" t="s">
        <v>165</v>
      </c>
      <c r="P15" s="620"/>
      <c r="S15" s="142" t="str">
        <f>Data!$D$31</f>
        <v>2202-01-103-00-05-100-101</v>
      </c>
    </row>
    <row r="16" spans="1:16" ht="2.25" customHeight="1">
      <c r="A16" s="619"/>
      <c r="B16" s="136"/>
      <c r="C16" s="136"/>
      <c r="D16" s="120"/>
      <c r="E16" s="120"/>
      <c r="F16" s="120"/>
      <c r="G16" s="120"/>
      <c r="H16" s="143"/>
      <c r="I16" s="143"/>
      <c r="J16" s="143"/>
      <c r="K16" s="120"/>
      <c r="L16" s="138"/>
      <c r="M16" s="636"/>
      <c r="N16" s="637"/>
      <c r="O16" s="607"/>
      <c r="P16" s="620"/>
    </row>
    <row r="17" spans="1:19" ht="15" customHeight="1">
      <c r="A17" s="619"/>
      <c r="B17" s="633" t="s">
        <v>166</v>
      </c>
      <c r="C17" s="633"/>
      <c r="D17" s="116" t="str">
        <f>R25</f>
        <v>0</v>
      </c>
      <c r="E17" s="116">
        <f>S25*1</f>
        <v>1</v>
      </c>
      <c r="F17" s="143"/>
      <c r="G17" s="143"/>
      <c r="H17" s="638"/>
      <c r="I17" s="638"/>
      <c r="J17" s="638"/>
      <c r="K17" s="638"/>
      <c r="L17" s="635"/>
      <c r="M17" s="636">
        <v>2</v>
      </c>
      <c r="N17" s="637" t="s">
        <v>167</v>
      </c>
      <c r="O17" s="607" t="s">
        <v>165</v>
      </c>
      <c r="P17" s="620"/>
      <c r="S17" s="104" t="str">
        <f>LEFT(S15,11)</f>
        <v>2202-01-103</v>
      </c>
    </row>
    <row r="18" spans="1:16" ht="3.75" customHeight="1">
      <c r="A18" s="619"/>
      <c r="B18" s="136"/>
      <c r="C18" s="136"/>
      <c r="D18" s="120"/>
      <c r="E18" s="120"/>
      <c r="F18" s="143"/>
      <c r="G18" s="143"/>
      <c r="H18" s="143"/>
      <c r="I18" s="143"/>
      <c r="J18" s="143"/>
      <c r="K18" s="120"/>
      <c r="L18" s="138"/>
      <c r="M18" s="636"/>
      <c r="N18" s="637"/>
      <c r="O18" s="607"/>
      <c r="P18" s="620"/>
    </row>
    <row r="19" spans="1:20" ht="23.25" customHeight="1">
      <c r="A19" s="619"/>
      <c r="B19" s="633" t="s">
        <v>168</v>
      </c>
      <c r="C19" s="633"/>
      <c r="D19" s="116" t="str">
        <f>R21</f>
        <v>1</v>
      </c>
      <c r="E19" s="116" t="str">
        <f>S21</f>
        <v>0</v>
      </c>
      <c r="F19" s="116">
        <f>T21*1</f>
        <v>3</v>
      </c>
      <c r="G19" s="143"/>
      <c r="H19" s="641"/>
      <c r="I19" s="641"/>
      <c r="J19" s="641"/>
      <c r="K19" s="641"/>
      <c r="L19" s="642"/>
      <c r="M19" s="636">
        <v>3</v>
      </c>
      <c r="N19" s="637" t="s">
        <v>169</v>
      </c>
      <c r="O19" s="607" t="s">
        <v>165</v>
      </c>
      <c r="P19" s="620"/>
      <c r="R19" s="104" t="str">
        <f>RIGHT(S17,3)</f>
        <v>103</v>
      </c>
      <c r="S19" s="104" t="str">
        <f>RIGHT(S17,3)</f>
        <v>103</v>
      </c>
      <c r="T19" s="104" t="str">
        <f>RIGHT(S17,3)</f>
        <v>103</v>
      </c>
    </row>
    <row r="20" spans="1:16" ht="2.25" customHeight="1">
      <c r="A20" s="619"/>
      <c r="B20" s="136"/>
      <c r="C20" s="136"/>
      <c r="D20" s="120"/>
      <c r="E20" s="120"/>
      <c r="F20" s="120"/>
      <c r="G20" s="143"/>
      <c r="H20" s="641"/>
      <c r="I20" s="641"/>
      <c r="J20" s="641"/>
      <c r="K20" s="641"/>
      <c r="L20" s="642"/>
      <c r="M20" s="636"/>
      <c r="N20" s="637"/>
      <c r="O20" s="607"/>
      <c r="P20" s="620"/>
    </row>
    <row r="21" spans="1:21" ht="15" customHeight="1">
      <c r="A21" s="619"/>
      <c r="B21" s="136" t="s">
        <v>170</v>
      </c>
      <c r="C21" s="136"/>
      <c r="D21" s="116">
        <v>0</v>
      </c>
      <c r="E21" s="116">
        <v>0</v>
      </c>
      <c r="F21" s="143"/>
      <c r="G21" s="143"/>
      <c r="H21" s="638"/>
      <c r="I21" s="638"/>
      <c r="J21" s="638"/>
      <c r="K21" s="630"/>
      <c r="L21" s="138"/>
      <c r="M21" s="139">
        <v>4</v>
      </c>
      <c r="N21" s="140" t="s">
        <v>171</v>
      </c>
      <c r="O21" s="114" t="s">
        <v>165</v>
      </c>
      <c r="P21" s="620">
        <f>Bill!AK42</f>
        <v>0</v>
      </c>
      <c r="R21" s="104" t="str">
        <f>LEFT(R19,1)</f>
        <v>1</v>
      </c>
      <c r="S21" s="104" t="str">
        <f>LEFT(RIGHT(S19,2),1)</f>
        <v>0</v>
      </c>
      <c r="T21" s="104">
        <f>RIGHT(T19,1)*1</f>
        <v>3</v>
      </c>
      <c r="U21" s="104" t="str">
        <f>IF(F19=1,"Other grants to ZP","Teaching Grant to MP")</f>
        <v>Teaching Grant to MP</v>
      </c>
    </row>
    <row r="22" spans="1:21" ht="2.25" customHeight="1">
      <c r="A22" s="619"/>
      <c r="C22" s="136"/>
      <c r="D22" s="120"/>
      <c r="E22" s="120"/>
      <c r="F22" s="143"/>
      <c r="G22" s="143"/>
      <c r="H22" s="143"/>
      <c r="I22" s="143"/>
      <c r="J22" s="143"/>
      <c r="K22" s="120"/>
      <c r="L22" s="138"/>
      <c r="M22" s="139"/>
      <c r="N22" s="140"/>
      <c r="O22" s="114"/>
      <c r="P22" s="620"/>
      <c r="U22" s="144" t="s">
        <v>172</v>
      </c>
    </row>
    <row r="23" spans="1:19" ht="18.75" customHeight="1">
      <c r="A23" s="619"/>
      <c r="B23" s="136" t="s">
        <v>173</v>
      </c>
      <c r="C23" s="136"/>
      <c r="D23" s="116">
        <v>0</v>
      </c>
      <c r="E23" s="116">
        <v>5</v>
      </c>
      <c r="F23" s="143"/>
      <c r="G23" s="143"/>
      <c r="H23" s="656"/>
      <c r="I23" s="656"/>
      <c r="J23" s="656"/>
      <c r="K23" s="656"/>
      <c r="L23" s="657"/>
      <c r="M23" s="139">
        <v>5</v>
      </c>
      <c r="N23" s="140" t="s">
        <v>174</v>
      </c>
      <c r="O23" s="114" t="s">
        <v>165</v>
      </c>
      <c r="P23" s="145"/>
      <c r="S23" s="104" t="str">
        <f>LEFT(S17,7)</f>
        <v>2202-01</v>
      </c>
    </row>
    <row r="24" spans="1:16" ht="1.5" customHeight="1">
      <c r="A24" s="619"/>
      <c r="C24" s="136"/>
      <c r="D24" s="120"/>
      <c r="E24" s="120"/>
      <c r="F24" s="143"/>
      <c r="G24" s="143"/>
      <c r="H24" s="143"/>
      <c r="I24" s="143"/>
      <c r="J24" s="143"/>
      <c r="K24" s="120"/>
      <c r="L24" s="138"/>
      <c r="M24" s="139"/>
      <c r="N24" s="140"/>
      <c r="O24" s="114"/>
      <c r="P24" s="145"/>
    </row>
    <row r="25" spans="1:19" ht="24" customHeight="1">
      <c r="A25" s="619"/>
      <c r="B25" s="136" t="s">
        <v>175</v>
      </c>
      <c r="C25" s="136"/>
      <c r="D25" s="116">
        <v>1</v>
      </c>
      <c r="E25" s="116">
        <v>0</v>
      </c>
      <c r="F25" s="116">
        <v>0</v>
      </c>
      <c r="G25" s="143"/>
      <c r="H25" s="638"/>
      <c r="I25" s="638"/>
      <c r="J25" s="638"/>
      <c r="K25" s="638"/>
      <c r="L25" s="635"/>
      <c r="M25" s="146">
        <v>6</v>
      </c>
      <c r="N25" s="147" t="s">
        <v>176</v>
      </c>
      <c r="O25" s="148" t="s">
        <v>165</v>
      </c>
      <c r="P25" s="141"/>
      <c r="R25" s="104" t="str">
        <f>LEFT(RIGHT(S23,2),1)</f>
        <v>0</v>
      </c>
      <c r="S25" s="104" t="str">
        <f>RIGHT(RIGHT(S23,2),1)</f>
        <v>1</v>
      </c>
    </row>
    <row r="26" spans="1:16" ht="2.25" customHeight="1">
      <c r="A26" s="619"/>
      <c r="B26" s="149"/>
      <c r="C26" s="122"/>
      <c r="D26" s="122"/>
      <c r="E26" s="122"/>
      <c r="F26" s="122"/>
      <c r="G26" s="122"/>
      <c r="H26" s="122"/>
      <c r="I26" s="122"/>
      <c r="J26" s="122"/>
      <c r="K26" s="122"/>
      <c r="L26" s="150"/>
      <c r="M26" s="146"/>
      <c r="N26" s="147"/>
      <c r="O26" s="148"/>
      <c r="P26" s="141"/>
    </row>
    <row r="27" spans="1:21" ht="15" customHeight="1">
      <c r="A27" s="619"/>
      <c r="M27" s="139">
        <v>7</v>
      </c>
      <c r="N27" s="151" t="s">
        <v>177</v>
      </c>
      <c r="O27" s="112" t="s">
        <v>165</v>
      </c>
      <c r="P27" s="73"/>
      <c r="R27" s="104" t="str">
        <f>LEFT(S23,1)</f>
        <v>2</v>
      </c>
      <c r="S27" s="104" t="str">
        <f>RIGHT(LEFT(S23,2),1)</f>
        <v>2</v>
      </c>
      <c r="T27" s="104" t="str">
        <f>RIGHT(LEFT(S23,3),1)</f>
        <v>0</v>
      </c>
      <c r="U27" s="104" t="str">
        <f>RIGHT(LEFT(S23,4),1)</f>
        <v>2</v>
      </c>
    </row>
    <row r="28" spans="1:16" ht="15" customHeight="1">
      <c r="A28" s="619"/>
      <c r="B28" s="629" t="s">
        <v>178</v>
      </c>
      <c r="C28" s="629"/>
      <c r="D28" s="643"/>
      <c r="E28" s="152" t="s">
        <v>179</v>
      </c>
      <c r="F28" s="153" t="s">
        <v>180</v>
      </c>
      <c r="G28" s="5"/>
      <c r="H28" s="5"/>
      <c r="I28" s="154"/>
      <c r="J28" s="155"/>
      <c r="K28" s="152" t="s">
        <v>181</v>
      </c>
      <c r="L28" s="137"/>
      <c r="M28" s="139">
        <v>8</v>
      </c>
      <c r="N28" s="151" t="s">
        <v>182</v>
      </c>
      <c r="O28" s="112" t="s">
        <v>165</v>
      </c>
      <c r="P28" s="73"/>
    </row>
    <row r="29" spans="1:16" ht="14.25" customHeight="1">
      <c r="A29" s="619"/>
      <c r="E29" s="132"/>
      <c r="M29" s="139">
        <v>9</v>
      </c>
      <c r="N29" s="151" t="s">
        <v>183</v>
      </c>
      <c r="O29" s="112" t="s">
        <v>165</v>
      </c>
      <c r="P29" s="73"/>
    </row>
    <row r="30" spans="1:16" ht="9.75" customHeight="1">
      <c r="A30" s="619"/>
      <c r="B30" s="644" t="s">
        <v>184</v>
      </c>
      <c r="C30" s="645"/>
      <c r="D30" s="646">
        <v>2</v>
      </c>
      <c r="E30" s="639">
        <v>2</v>
      </c>
      <c r="F30" s="639">
        <v>0</v>
      </c>
      <c r="G30" s="639">
        <v>2</v>
      </c>
      <c r="H30" s="114"/>
      <c r="I30" s="114"/>
      <c r="J30" s="114"/>
      <c r="M30" s="139">
        <v>10</v>
      </c>
      <c r="N30" s="151" t="s">
        <v>185</v>
      </c>
      <c r="O30" s="112" t="s">
        <v>165</v>
      </c>
      <c r="P30" s="73"/>
    </row>
    <row r="31" spans="1:19" ht="12.75" customHeight="1">
      <c r="A31" s="619"/>
      <c r="B31" s="644"/>
      <c r="C31" s="645"/>
      <c r="D31" s="646"/>
      <c r="E31" s="640"/>
      <c r="F31" s="640"/>
      <c r="G31" s="640"/>
      <c r="H31" s="114"/>
      <c r="I31" s="114"/>
      <c r="J31" s="114"/>
      <c r="M31" s="139">
        <v>11</v>
      </c>
      <c r="N31" s="151" t="s">
        <v>186</v>
      </c>
      <c r="O31" s="112" t="s">
        <v>165</v>
      </c>
      <c r="P31" s="73"/>
      <c r="S31" s="156"/>
    </row>
    <row r="32" spans="1:19" ht="15" customHeight="1">
      <c r="A32" s="619"/>
      <c r="M32" s="139">
        <v>12</v>
      </c>
      <c r="N32" s="151" t="s">
        <v>187</v>
      </c>
      <c r="O32" s="112" t="s">
        <v>165</v>
      </c>
      <c r="P32" s="73"/>
      <c r="S32" s="156"/>
    </row>
    <row r="33" spans="1:16" ht="15" customHeight="1">
      <c r="A33" s="619"/>
      <c r="B33" s="157">
        <v>101</v>
      </c>
      <c r="C33" s="118" t="s">
        <v>91</v>
      </c>
      <c r="D33" s="118"/>
      <c r="E33" s="118"/>
      <c r="F33" s="118"/>
      <c r="G33" s="112" t="s">
        <v>165</v>
      </c>
      <c r="H33" s="648">
        <f>Bill!Z42</f>
        <v>6270</v>
      </c>
      <c r="I33" s="648"/>
      <c r="J33" s="648"/>
      <c r="K33" s="649"/>
      <c r="L33" s="158"/>
      <c r="M33" s="139">
        <v>13</v>
      </c>
      <c r="N33" s="151" t="s">
        <v>188</v>
      </c>
      <c r="O33" s="112" t="s">
        <v>165</v>
      </c>
      <c r="P33" s="73"/>
    </row>
    <row r="34" spans="1:16" ht="15" customHeight="1">
      <c r="A34" s="619"/>
      <c r="B34" s="157">
        <v>102</v>
      </c>
      <c r="C34" s="118" t="s">
        <v>189</v>
      </c>
      <c r="D34" s="118"/>
      <c r="E34" s="118"/>
      <c r="F34" s="118"/>
      <c r="G34" s="112" t="s">
        <v>165</v>
      </c>
      <c r="H34" s="648">
        <v>0</v>
      </c>
      <c r="I34" s="648"/>
      <c r="J34" s="648"/>
      <c r="K34" s="649"/>
      <c r="L34" s="158"/>
      <c r="M34" s="139">
        <v>14</v>
      </c>
      <c r="N34" s="151" t="s">
        <v>190</v>
      </c>
      <c r="O34" s="112" t="s">
        <v>165</v>
      </c>
      <c r="P34" s="159"/>
    </row>
    <row r="35" spans="1:16" ht="15" customHeight="1">
      <c r="A35" s="619"/>
      <c r="B35" s="157">
        <v>103</v>
      </c>
      <c r="C35" s="118" t="s">
        <v>191</v>
      </c>
      <c r="D35" s="118"/>
      <c r="E35" s="118"/>
      <c r="F35" s="118"/>
      <c r="G35" s="112" t="s">
        <v>165</v>
      </c>
      <c r="H35" s="648">
        <f>Bill!AD42</f>
        <v>1257</v>
      </c>
      <c r="I35" s="648"/>
      <c r="J35" s="648"/>
      <c r="K35" s="649"/>
      <c r="L35" s="158"/>
      <c r="M35" s="139">
        <v>15</v>
      </c>
      <c r="N35" s="151" t="s">
        <v>192</v>
      </c>
      <c r="O35" s="112" t="s">
        <v>165</v>
      </c>
      <c r="P35" s="73"/>
    </row>
    <row r="36" spans="1:16" ht="15" customHeight="1">
      <c r="A36" s="619"/>
      <c r="B36" s="157">
        <v>106</v>
      </c>
      <c r="C36" s="118" t="s">
        <v>193</v>
      </c>
      <c r="D36" s="118"/>
      <c r="E36" s="118"/>
      <c r="F36" s="118"/>
      <c r="G36" s="112" t="s">
        <v>165</v>
      </c>
      <c r="H36" s="648">
        <f>Bill!AE42</f>
        <v>753</v>
      </c>
      <c r="I36" s="648"/>
      <c r="J36" s="648"/>
      <c r="K36" s="649"/>
      <c r="L36" s="158"/>
      <c r="M36" s="139">
        <v>16</v>
      </c>
      <c r="N36" s="151" t="s">
        <v>194</v>
      </c>
      <c r="O36" s="112" t="s">
        <v>165</v>
      </c>
      <c r="P36" s="160"/>
    </row>
    <row r="37" spans="1:16" ht="15" customHeight="1">
      <c r="A37" s="619"/>
      <c r="B37" s="129"/>
      <c r="C37" s="118"/>
      <c r="D37" s="118"/>
      <c r="E37" s="118"/>
      <c r="F37" s="118"/>
      <c r="G37" s="112" t="s">
        <v>165</v>
      </c>
      <c r="H37" s="658"/>
      <c r="I37" s="658"/>
      <c r="J37" s="658"/>
      <c r="K37" s="659"/>
      <c r="L37" s="161"/>
      <c r="M37" s="139">
        <v>17</v>
      </c>
      <c r="N37" s="151" t="s">
        <v>195</v>
      </c>
      <c r="O37" s="112" t="s">
        <v>165</v>
      </c>
      <c r="P37" s="73"/>
    </row>
    <row r="38" spans="1:16" ht="15" customHeight="1">
      <c r="A38" s="647" t="s">
        <v>196</v>
      </c>
      <c r="B38" s="485">
        <v>105</v>
      </c>
      <c r="C38" s="118" t="s">
        <v>197</v>
      </c>
      <c r="D38" s="118"/>
      <c r="E38" s="118"/>
      <c r="F38" s="118"/>
      <c r="G38" s="112" t="s">
        <v>165</v>
      </c>
      <c r="H38" s="648">
        <f>Bill!AF42</f>
        <v>0</v>
      </c>
      <c r="I38" s="648"/>
      <c r="J38" s="648"/>
      <c r="K38" s="649"/>
      <c r="L38" s="158"/>
      <c r="M38" s="139">
        <v>18</v>
      </c>
      <c r="N38" s="151" t="s">
        <v>198</v>
      </c>
      <c r="O38" s="112" t="s">
        <v>165</v>
      </c>
      <c r="P38" s="73"/>
    </row>
    <row r="39" spans="1:16" ht="15" customHeight="1">
      <c r="A39" s="647"/>
      <c r="B39" s="162"/>
      <c r="C39" s="118"/>
      <c r="D39" s="118"/>
      <c r="E39" s="118"/>
      <c r="F39" s="118"/>
      <c r="G39" s="112" t="s">
        <v>165</v>
      </c>
      <c r="H39" s="648"/>
      <c r="I39" s="648"/>
      <c r="J39" s="648"/>
      <c r="K39" s="649"/>
      <c r="L39" s="158"/>
      <c r="M39" s="139">
        <v>19</v>
      </c>
      <c r="N39" s="151" t="s">
        <v>199</v>
      </c>
      <c r="O39" s="112" t="s">
        <v>165</v>
      </c>
      <c r="P39" s="141"/>
    </row>
    <row r="40" spans="1:16" ht="15" customHeight="1">
      <c r="A40" s="647"/>
      <c r="B40" s="162"/>
      <c r="C40" s="118" t="s">
        <v>200</v>
      </c>
      <c r="D40" s="118"/>
      <c r="E40" s="118"/>
      <c r="F40" s="118"/>
      <c r="G40" s="112" t="s">
        <v>165</v>
      </c>
      <c r="H40" s="648"/>
      <c r="I40" s="648"/>
      <c r="J40" s="648"/>
      <c r="K40" s="649"/>
      <c r="L40" s="158"/>
      <c r="M40" s="139">
        <v>20</v>
      </c>
      <c r="N40" s="104" t="s">
        <v>201</v>
      </c>
      <c r="O40" s="112" t="s">
        <v>165</v>
      </c>
      <c r="P40" s="163">
        <f>Bill!AJ42</f>
        <v>0</v>
      </c>
    </row>
    <row r="41" spans="1:16" ht="15" customHeight="1" thickBot="1">
      <c r="A41" s="647"/>
      <c r="B41" s="132"/>
      <c r="C41" s="118" t="s">
        <v>202</v>
      </c>
      <c r="D41" s="118"/>
      <c r="E41" s="118"/>
      <c r="F41" s="118"/>
      <c r="G41" s="112" t="s">
        <v>165</v>
      </c>
      <c r="H41" s="650">
        <f>SUM(H33:H40)</f>
        <v>8280</v>
      </c>
      <c r="I41" s="650"/>
      <c r="J41" s="650"/>
      <c r="K41" s="650"/>
      <c r="L41" s="164"/>
      <c r="M41" s="139">
        <v>21</v>
      </c>
      <c r="N41" s="104" t="s">
        <v>139</v>
      </c>
      <c r="O41" s="112" t="s">
        <v>165</v>
      </c>
      <c r="P41" s="163">
        <f>Bill!AL42</f>
        <v>0</v>
      </c>
    </row>
    <row r="42" spans="1:16" ht="15" customHeight="1" thickTop="1">
      <c r="A42" s="647"/>
      <c r="C42" s="118" t="s">
        <v>203</v>
      </c>
      <c r="D42" s="118"/>
      <c r="E42" s="118"/>
      <c r="F42" s="118"/>
      <c r="G42" s="112" t="s">
        <v>165</v>
      </c>
      <c r="H42" s="662">
        <f>P43</f>
        <v>0</v>
      </c>
      <c r="I42" s="662"/>
      <c r="J42" s="662"/>
      <c r="K42" s="663"/>
      <c r="L42" s="158"/>
      <c r="M42" s="139">
        <v>22</v>
      </c>
      <c r="N42" s="104" t="s">
        <v>204</v>
      </c>
      <c r="O42" s="112" t="s">
        <v>165</v>
      </c>
      <c r="P42" s="163">
        <v>0</v>
      </c>
    </row>
    <row r="43" spans="1:16" ht="15" customHeight="1" thickBot="1">
      <c r="A43" s="647"/>
      <c r="C43" s="118" t="s">
        <v>205</v>
      </c>
      <c r="D43" s="118"/>
      <c r="E43" s="118"/>
      <c r="F43" s="118"/>
      <c r="G43" s="112" t="s">
        <v>165</v>
      </c>
      <c r="H43" s="650">
        <f>H41-H42</f>
        <v>8280</v>
      </c>
      <c r="I43" s="650"/>
      <c r="J43" s="650"/>
      <c r="K43" s="650"/>
      <c r="L43" s="164"/>
      <c r="M43" s="165" t="s">
        <v>206</v>
      </c>
      <c r="N43" s="114"/>
      <c r="O43" s="112" t="s">
        <v>165</v>
      </c>
      <c r="P43" s="166">
        <f>SUM(P15:P42)</f>
        <v>0</v>
      </c>
    </row>
    <row r="44" spans="1:20" ht="15" customHeight="1" thickTop="1">
      <c r="A44" s="167"/>
      <c r="B44" s="651" t="s">
        <v>207</v>
      </c>
      <c r="C44" s="651"/>
      <c r="D44" s="651"/>
      <c r="E44" s="651"/>
      <c r="F44" s="651"/>
      <c r="G44" s="651"/>
      <c r="H44" s="162"/>
      <c r="I44" s="162"/>
      <c r="J44" s="162"/>
      <c r="K44" s="168"/>
      <c r="L44" s="169"/>
      <c r="M44" s="165" t="s">
        <v>208</v>
      </c>
      <c r="N44" s="114"/>
      <c r="O44" s="114" t="s">
        <v>165</v>
      </c>
      <c r="P44" s="170"/>
      <c r="T44" s="171"/>
    </row>
    <row r="45" spans="1:16" ht="10.5" customHeight="1">
      <c r="A45" s="652" t="str">
        <f>$X$104</f>
        <v>Eight thousand Two hundred Eighty only</v>
      </c>
      <c r="B45" s="652"/>
      <c r="C45" s="652"/>
      <c r="D45" s="652"/>
      <c r="E45" s="652"/>
      <c r="F45" s="652"/>
      <c r="G45" s="652"/>
      <c r="H45" s="652"/>
      <c r="I45" s="652"/>
      <c r="J45" s="652"/>
      <c r="K45" s="652"/>
      <c r="L45" s="172"/>
      <c r="M45" s="139"/>
      <c r="N45" s="132"/>
      <c r="O45" s="132"/>
      <c r="P45" s="132"/>
    </row>
    <row r="46" spans="1:16" ht="6" customHeight="1">
      <c r="A46" s="652"/>
      <c r="B46" s="652"/>
      <c r="C46" s="652"/>
      <c r="D46" s="652"/>
      <c r="E46" s="652"/>
      <c r="F46" s="652"/>
      <c r="G46" s="652"/>
      <c r="H46" s="652"/>
      <c r="I46" s="652"/>
      <c r="J46" s="652"/>
      <c r="K46" s="652"/>
      <c r="L46" s="172"/>
      <c r="M46" s="139"/>
      <c r="N46" s="132"/>
      <c r="O46" s="132"/>
      <c r="P46" s="132"/>
    </row>
    <row r="47" spans="1:16" ht="21" customHeight="1">
      <c r="A47" s="652"/>
      <c r="B47" s="652"/>
      <c r="C47" s="652"/>
      <c r="D47" s="652"/>
      <c r="E47" s="652"/>
      <c r="F47" s="652"/>
      <c r="G47" s="652"/>
      <c r="H47" s="652"/>
      <c r="I47" s="652"/>
      <c r="J47" s="652"/>
      <c r="K47" s="652"/>
      <c r="L47" s="172"/>
      <c r="M47" s="653" t="s">
        <v>209</v>
      </c>
      <c r="N47" s="654"/>
      <c r="O47" s="654"/>
      <c r="P47" s="654"/>
    </row>
    <row r="48" spans="3:16" ht="11.25" customHeight="1" hidden="1">
      <c r="C48" s="173"/>
      <c r="D48" s="173"/>
      <c r="E48" s="173"/>
      <c r="F48" s="173"/>
      <c r="G48" s="173"/>
      <c r="H48" s="173"/>
      <c r="I48" s="173"/>
      <c r="J48" s="173"/>
      <c r="K48" s="173"/>
      <c r="L48" s="173"/>
      <c r="M48" s="173"/>
      <c r="N48" s="173"/>
      <c r="O48" s="173"/>
      <c r="P48" s="173"/>
    </row>
    <row r="49" spans="2:16" ht="22.5" customHeight="1">
      <c r="B49" s="655" t="s">
        <v>210</v>
      </c>
      <c r="C49" s="655"/>
      <c r="D49" s="655"/>
      <c r="E49" s="655"/>
      <c r="F49" s="655"/>
      <c r="G49" s="655"/>
      <c r="H49" s="655"/>
      <c r="I49" s="655"/>
      <c r="J49" s="655"/>
      <c r="K49" s="655"/>
      <c r="L49" s="655"/>
      <c r="M49" s="655"/>
      <c r="N49" s="655"/>
      <c r="O49" s="655"/>
      <c r="P49" s="655"/>
    </row>
    <row r="50" spans="2:16" ht="15" customHeight="1">
      <c r="B50" s="629" t="s">
        <v>211</v>
      </c>
      <c r="C50" s="629"/>
      <c r="D50" s="629"/>
      <c r="E50" s="629"/>
      <c r="F50" s="629"/>
      <c r="G50" s="629"/>
      <c r="H50" s="629"/>
      <c r="I50" s="629"/>
      <c r="J50" s="629"/>
      <c r="K50" s="629"/>
      <c r="L50" s="629"/>
      <c r="M50" s="629"/>
      <c r="N50" s="629"/>
      <c r="O50" s="629"/>
      <c r="P50" s="629"/>
    </row>
    <row r="51" spans="2:16" ht="15" customHeight="1">
      <c r="B51" s="660" t="s">
        <v>212</v>
      </c>
      <c r="C51" s="660"/>
      <c r="D51" s="660"/>
      <c r="E51" s="660"/>
      <c r="F51" s="660"/>
      <c r="G51" s="660"/>
      <c r="H51" s="660"/>
      <c r="I51" s="660"/>
      <c r="J51" s="660"/>
      <c r="K51" s="660"/>
      <c r="L51" s="660"/>
      <c r="M51" s="660"/>
      <c r="N51" s="660"/>
      <c r="O51" s="660"/>
      <c r="P51" s="660"/>
    </row>
    <row r="52" spans="2:16" ht="15" customHeight="1">
      <c r="B52" s="629" t="s">
        <v>213</v>
      </c>
      <c r="C52" s="629"/>
      <c r="D52" s="629"/>
      <c r="E52" s="629"/>
      <c r="F52" s="629"/>
      <c r="G52" s="629"/>
      <c r="H52" s="629"/>
      <c r="I52" s="629"/>
      <c r="J52" s="629"/>
      <c r="K52" s="629"/>
      <c r="L52" s="629"/>
      <c r="M52" s="629"/>
      <c r="N52" s="629"/>
      <c r="O52" s="629"/>
      <c r="P52" s="629"/>
    </row>
    <row r="53" spans="2:16" ht="15" customHeight="1">
      <c r="B53" s="629" t="s">
        <v>214</v>
      </c>
      <c r="C53" s="629"/>
      <c r="D53" s="629"/>
      <c r="E53" s="629"/>
      <c r="F53" s="629"/>
      <c r="G53" s="629"/>
      <c r="H53" s="629"/>
      <c r="I53" s="629"/>
      <c r="J53" s="629"/>
      <c r="K53" s="629"/>
      <c r="L53" s="629"/>
      <c r="M53" s="629"/>
      <c r="N53" s="629"/>
      <c r="O53" s="629"/>
      <c r="P53" s="629"/>
    </row>
    <row r="54" spans="7:8" ht="17.25" customHeight="1">
      <c r="G54" s="112">
        <v>1</v>
      </c>
      <c r="H54" s="104" t="s">
        <v>215</v>
      </c>
    </row>
    <row r="55" spans="7:8" ht="17.25" customHeight="1">
      <c r="G55" s="112"/>
      <c r="H55" s="104" t="s">
        <v>216</v>
      </c>
    </row>
    <row r="56" spans="7:8" ht="17.25" customHeight="1">
      <c r="G56" s="112">
        <v>2</v>
      </c>
      <c r="H56" s="104" t="s">
        <v>217</v>
      </c>
    </row>
    <row r="57" ht="17.25" customHeight="1">
      <c r="H57" s="104" t="s">
        <v>218</v>
      </c>
    </row>
    <row r="58" ht="21.75" customHeight="1">
      <c r="C58" s="174"/>
    </row>
    <row r="59" spans="14:16" ht="12.75">
      <c r="N59" s="661" t="s">
        <v>219</v>
      </c>
      <c r="O59" s="661"/>
      <c r="P59" s="661"/>
    </row>
    <row r="91" ht="12.75" hidden="1"/>
    <row r="92" spans="17:39" ht="12.75" hidden="1">
      <c r="Q92" s="175"/>
      <c r="R92" s="175"/>
      <c r="S92" s="175"/>
      <c r="X92" s="176">
        <f>H43</f>
        <v>8280</v>
      </c>
      <c r="Y92" s="175">
        <f>(X92-X95)/1000</f>
        <v>8</v>
      </c>
      <c r="Z92" s="175"/>
      <c r="AA92" s="175"/>
      <c r="AB92" s="175"/>
      <c r="AC92" s="175"/>
      <c r="AD92" s="175"/>
      <c r="AE92" s="175"/>
      <c r="AF92" s="175"/>
      <c r="AG92" s="175"/>
      <c r="AH92" s="175"/>
      <c r="AI92" s="175"/>
      <c r="AJ92" s="175"/>
      <c r="AK92" s="175">
        <v>1</v>
      </c>
      <c r="AL92" s="175" t="s">
        <v>220</v>
      </c>
      <c r="AM92" s="175"/>
    </row>
    <row r="93" spans="17:39" ht="12.75" hidden="1">
      <c r="Q93" s="175"/>
      <c r="R93" s="175"/>
      <c r="S93" s="175"/>
      <c r="X93" s="175">
        <f>(Y92-X94)/100</f>
        <v>0</v>
      </c>
      <c r="Y93" s="175">
        <f>X93</f>
        <v>0</v>
      </c>
      <c r="Z93" s="175">
        <f>RIGHT(Y93,2)*1</f>
        <v>0</v>
      </c>
      <c r="AA93" s="175">
        <f>(Y93-Z93)/100</f>
        <v>0</v>
      </c>
      <c r="AB93" s="175">
        <f>(Z93-RIGHT(Z93,1)*1)/10</f>
        <v>0</v>
      </c>
      <c r="AC93" s="175">
        <f>RIGHT(Y93,1)*1</f>
        <v>0</v>
      </c>
      <c r="AD93" s="175" t="str">
        <f>IF(AB93=AK93,AM93,IF(AB93=AK94,AM94,IF(AB93=AK95,AM95,IF(AB93=AK96,AM96,IF(AB93=AK97,AM97,IF(AB93=AK98,AM98,IF(AB93=AK99,AM99,IF(AB93=AK100,AM100," "))))))))</f>
        <v> </v>
      </c>
      <c r="AE93" s="175" t="str">
        <f>IF(AB93=1," ",IF(AC93=AK92,AL92,IF(AC93=AK93,AL93,IF(AC93=AK94,AL94,IF(AC93=AK95,AL95,IF(AC93=AK96,AL96,IF(AC93=AK97,AL97," ")))))))</f>
        <v> </v>
      </c>
      <c r="AF93" s="175" t="str">
        <f>IF(AB93=1," ",IF(AC93=AK98,AL98,IF(AC93=AK99,AL99,IF(AC93=AK100,AL100," "))))</f>
        <v> </v>
      </c>
      <c r="AG93" s="175" t="str">
        <f>IF(AB93=0," ",IF(AB93&gt;1," ",IF(AC93=AK93,AL103,IF(AC93=AK94,AL104,IF(AC93=AK95,AL105,IF(AC93=AK96,AL106,IF(AC93=AK97,AL107,IF(AC93=AK98,AL108," "))))))))</f>
        <v> </v>
      </c>
      <c r="AH93" s="175" t="str">
        <f>IF(AB93=0," ",IF(AB93&gt;1," ",IF(AC93=AK99,AL109,IF(AC93=AK100,AL110,IF(AC93=AK92,AL102,IF(AC93=0,AL101," "))))))</f>
        <v> </v>
      </c>
      <c r="AI93" s="175" t="str">
        <f>IF(AB93=0," ","lakh")</f>
        <v> </v>
      </c>
      <c r="AJ93" s="175" t="str">
        <f>IF(AC93=0," ",IF(AB93&gt;0," ","lakh"))</f>
        <v> </v>
      </c>
      <c r="AK93" s="175">
        <v>2</v>
      </c>
      <c r="AL93" s="175" t="s">
        <v>221</v>
      </c>
      <c r="AM93" s="175" t="s">
        <v>222</v>
      </c>
    </row>
    <row r="94" spans="17:39" ht="12.75" hidden="1">
      <c r="Q94" s="175"/>
      <c r="R94" s="175"/>
      <c r="S94" s="175"/>
      <c r="X94" s="175">
        <f>RIGHT(Y92,2)*1</f>
        <v>8</v>
      </c>
      <c r="Y94" s="175">
        <f>X94</f>
        <v>8</v>
      </c>
      <c r="Z94" s="175">
        <f>RIGHT(Y94,2)*1</f>
        <v>8</v>
      </c>
      <c r="AA94" s="175">
        <f>(Y94-Z94)/100</f>
        <v>0</v>
      </c>
      <c r="AB94" s="175">
        <f>(Z94-RIGHT(Z94,1)*1)/10</f>
        <v>0</v>
      </c>
      <c r="AC94" s="175">
        <f>RIGHT(Y94,1)*1</f>
        <v>8</v>
      </c>
      <c r="AD94" s="175" t="str">
        <f>IF(AB94=AK93,AM93,IF(AB94=AK94,AM94,IF(AB94=AK95,AM95,IF(AB94=AK96,AM96,IF(AB94=AK97,AM97,IF(AB94=AK98,AM98,IF(AB94=AK99,AM99,IF(AB94=AK100,AM100," "))))))))</f>
        <v> </v>
      </c>
      <c r="AE94" s="175" t="str">
        <f>IF(AB94=1," ",IF(AC94=AK92,AL92,IF(AC94=AK93,AL93,IF(AC94=AK94,AL94,IF(AC94=AK95,AL95,IF(AC94=AK96,AL96,IF(AC94=AK97,AL97," ")))))))</f>
        <v> </v>
      </c>
      <c r="AF94" s="175" t="str">
        <f>IF(AB94=1," ",IF(AC94=AK98,AL98,IF(AC94=AK99,AL99,IF(AC94=AK100,AL100," "))))</f>
        <v>Eight</v>
      </c>
      <c r="AG94" s="175" t="str">
        <f>IF(AB94=0," ",IF(AB94&gt;1," ",IF(AC94=AK93,AL103,IF(AC94=AK94,AL104,IF(AC94=AK95,AL105,IF(AC94=AK96,AL106,IF(AC94=AK97,AL107,IF(AC94=AK98,AL108," "))))))))</f>
        <v> </v>
      </c>
      <c r="AH94" s="175" t="str">
        <f>IF(AB94=0," ",IF(AB94&gt;1," ",IF(AC94=AK99,AL109,IF(AC94=AK100,AL110,IF(AC94=AK92,AL102,IF(AC94=0,AL101," "))))))</f>
        <v> </v>
      </c>
      <c r="AI94" s="175" t="str">
        <f>IF(AB94=0," ","thousand")</f>
        <v> </v>
      </c>
      <c r="AJ94" s="175" t="str">
        <f>IF(AC94=0," ",IF(AB94&gt;0," ","thousand"))</f>
        <v>thousand</v>
      </c>
      <c r="AK94" s="175">
        <v>3</v>
      </c>
      <c r="AL94" s="175" t="s">
        <v>223</v>
      </c>
      <c r="AM94" s="175" t="s">
        <v>224</v>
      </c>
    </row>
    <row r="95" spans="17:39" ht="12.75" hidden="1">
      <c r="Q95" s="175"/>
      <c r="R95" s="175"/>
      <c r="S95" s="175"/>
      <c r="X95" s="175">
        <f>RIGHT(X92,3)*1</f>
        <v>280</v>
      </c>
      <c r="Y95" s="175">
        <f>X95</f>
        <v>280</v>
      </c>
      <c r="Z95" s="175">
        <f>ROUND((Y95-AA96)/100,0)</f>
        <v>2</v>
      </c>
      <c r="AA95" s="175"/>
      <c r="AB95" s="175"/>
      <c r="AC95" s="175"/>
      <c r="AD95" s="175"/>
      <c r="AE95" s="175" t="str">
        <f>IF(Z95=0," ",IF(Z95=AK92,AL92,IF(Z95=AK93,AL93,IF(Z95=AK94,AL94,IF(Z95=AK95,AL95,IF(Z95=AK96,AL96,IF(Z95=AK97,AL97," ")))))))</f>
        <v>Two</v>
      </c>
      <c r="AF95" s="175" t="str">
        <f>IF(Z95=0," ",IF(Z95=AK98,AL98,IF(Z95=AK99,AL99,IF(Z95=AK100,AL100," "))))</f>
        <v> </v>
      </c>
      <c r="AG95" s="175"/>
      <c r="AH95" s="175"/>
      <c r="AI95" s="175" t="str">
        <f>IF(Z95=0," ","hundred")</f>
        <v>hundred</v>
      </c>
      <c r="AJ95" s="175"/>
      <c r="AK95" s="175">
        <v>4</v>
      </c>
      <c r="AL95" s="175" t="s">
        <v>225</v>
      </c>
      <c r="AM95" s="175" t="s">
        <v>226</v>
      </c>
    </row>
    <row r="96" spans="17:39" ht="12.75" hidden="1">
      <c r="Q96" s="175"/>
      <c r="R96" s="175"/>
      <c r="S96" s="175"/>
      <c r="X96" s="175"/>
      <c r="Y96" s="175"/>
      <c r="Z96" s="175"/>
      <c r="AA96" s="175">
        <f>RIGHT(Y95,2)*1</f>
        <v>80</v>
      </c>
      <c r="AB96" s="175">
        <f>(AA96-RIGHT(AA96,1)*1)/10</f>
        <v>8</v>
      </c>
      <c r="AC96" s="175">
        <f>RIGHT(Y95,1)*1</f>
        <v>0</v>
      </c>
      <c r="AD96" s="175" t="str">
        <f>IF(AB96=AK93,AM93,IF(AB96=AK94,AM94,IF(AB96=AK95,AM95,IF(AB96=AK96,AM96,IF(AB96=AK97,AM97,IF(AB96=AK98,AM98,IF(AB96=AK99,AM99,IF(AB96=AK100,AM100," "))))))))</f>
        <v>Eighty </v>
      </c>
      <c r="AE96" s="175" t="str">
        <f>IF(AB96=1," ",IF(AC96=AK92,AL92,IF(AC96=AK93,AL93,IF(AC96=AK94,AL94,IF(AC96=AK95,AL95,IF(AC96=AK96,AL96,IF(AC96=AK97,AL97," ")))))))</f>
        <v> </v>
      </c>
      <c r="AF96" s="175" t="str">
        <f>IF(AB96=1," ",IF(AC96=AK98,AL98,IF(AC96=AK99,AL99,IF(AC96=AK100,AL100," "))))</f>
        <v> </v>
      </c>
      <c r="AG96" s="175" t="str">
        <f>IF(AB96=0," ",IF(AB96&gt;1," ",IF(AC96=AK93,AL103,IF(AC96=AK94,AL104,IF(AC96=AK95,AL105,IF(AC96=AK96,AL106,IF(AC96=AL107,AL97,IF(AC96=AK98,AL108," "))))))))</f>
        <v> </v>
      </c>
      <c r="AH96" s="175" t="str">
        <f>IF(AB96=0," ",IF(AB96&gt;1," ",IF(AC96=AK99,AL109,IF(AC96=AK100,AL110,IF(AC96=AK92,AL102,IF(AC96=0,AL101," "))))))</f>
        <v> </v>
      </c>
      <c r="AI96" s="175"/>
      <c r="AJ96" s="175"/>
      <c r="AK96" s="175">
        <v>5</v>
      </c>
      <c r="AL96" s="175" t="s">
        <v>227</v>
      </c>
      <c r="AM96" s="175" t="s">
        <v>228</v>
      </c>
    </row>
    <row r="97" spans="17:39" ht="12.75" hidden="1">
      <c r="Q97" s="175"/>
      <c r="R97" s="175"/>
      <c r="S97" s="175"/>
      <c r="X97" s="175"/>
      <c r="Y97" s="175"/>
      <c r="Z97" s="175"/>
      <c r="AA97" s="175"/>
      <c r="AB97" s="175">
        <f>AB96</f>
        <v>8</v>
      </c>
      <c r="AC97" s="175">
        <f>AC96</f>
        <v>0</v>
      </c>
      <c r="AD97" s="175"/>
      <c r="AE97" s="175"/>
      <c r="AF97" s="175"/>
      <c r="AG97" s="175"/>
      <c r="AH97" s="175"/>
      <c r="AI97" s="175"/>
      <c r="AJ97" s="175"/>
      <c r="AK97" s="175">
        <v>6</v>
      </c>
      <c r="AL97" s="175" t="s">
        <v>229</v>
      </c>
      <c r="AM97" s="175" t="s">
        <v>230</v>
      </c>
    </row>
    <row r="98" spans="17:39" ht="12.75" hidden="1">
      <c r="Q98" s="175"/>
      <c r="R98" s="175"/>
      <c r="S98" s="175"/>
      <c r="X98" s="175"/>
      <c r="Y98" s="175"/>
      <c r="Z98" s="175"/>
      <c r="AA98" s="175"/>
      <c r="AB98" s="175"/>
      <c r="AC98" s="175"/>
      <c r="AD98" s="175"/>
      <c r="AE98" s="175"/>
      <c r="AF98" s="175"/>
      <c r="AG98" s="175"/>
      <c r="AH98" s="175"/>
      <c r="AI98" s="175"/>
      <c r="AJ98" s="175"/>
      <c r="AK98" s="175">
        <v>7</v>
      </c>
      <c r="AL98" s="175" t="s">
        <v>231</v>
      </c>
      <c r="AM98" s="175" t="s">
        <v>232</v>
      </c>
    </row>
    <row r="99" spans="17:39" ht="12.75" hidden="1">
      <c r="Q99" s="175"/>
      <c r="R99" s="175"/>
      <c r="S99" s="175"/>
      <c r="X99" s="175"/>
      <c r="Y99" s="175"/>
      <c r="Z99" s="175"/>
      <c r="AA99" s="175"/>
      <c r="AB99" s="175"/>
      <c r="AC99" s="175"/>
      <c r="AD99" s="175"/>
      <c r="AE99" s="175"/>
      <c r="AF99" s="175"/>
      <c r="AG99" s="175"/>
      <c r="AH99" s="175"/>
      <c r="AI99" s="175"/>
      <c r="AJ99" s="175"/>
      <c r="AK99" s="175">
        <v>8</v>
      </c>
      <c r="AL99" s="175" t="s">
        <v>233</v>
      </c>
      <c r="AM99" s="175" t="s">
        <v>234</v>
      </c>
    </row>
    <row r="100" spans="17:39" ht="12.75" hidden="1">
      <c r="Q100" s="175"/>
      <c r="R100" s="175"/>
      <c r="S100" s="175"/>
      <c r="X100" s="175">
        <f>TRIM(AD93&amp;" "&amp;AE93&amp;" "&amp;AF93&amp;" "&amp;AG93&amp;" "&amp;AH93&amp;" "&amp;AI93&amp;" "&amp;AJ93)</f>
      </c>
      <c r="Y100" s="175"/>
      <c r="Z100" s="175"/>
      <c r="AA100" s="175"/>
      <c r="AB100" s="175"/>
      <c r="AC100" s="175"/>
      <c r="AD100" s="175"/>
      <c r="AE100" s="175"/>
      <c r="AF100" s="175"/>
      <c r="AG100" s="175"/>
      <c r="AH100" s="175"/>
      <c r="AI100" s="175"/>
      <c r="AJ100" s="175"/>
      <c r="AK100" s="175">
        <v>9</v>
      </c>
      <c r="AL100" s="175" t="s">
        <v>235</v>
      </c>
      <c r="AM100" s="175" t="s">
        <v>236</v>
      </c>
    </row>
    <row r="101" spans="17:39" ht="12.75" hidden="1">
      <c r="Q101" s="175"/>
      <c r="R101" s="175"/>
      <c r="S101" s="175"/>
      <c r="X101" s="175" t="str">
        <f>TRIM(AD94&amp;" "&amp;AE94&amp;" "&amp;AF94&amp;" "&amp;AG94&amp;" "&amp;AH94&amp;" "&amp;AI94&amp;" "&amp;AJ94)</f>
        <v>Eight thousand</v>
      </c>
      <c r="Y101" s="175"/>
      <c r="Z101" s="175"/>
      <c r="AA101" s="175"/>
      <c r="AB101" s="175"/>
      <c r="AC101" s="175"/>
      <c r="AD101" s="175"/>
      <c r="AE101" s="175"/>
      <c r="AF101" s="175"/>
      <c r="AG101" s="175"/>
      <c r="AH101" s="175"/>
      <c r="AI101" s="175"/>
      <c r="AJ101" s="175"/>
      <c r="AK101" s="175">
        <v>10</v>
      </c>
      <c r="AL101" s="175" t="s">
        <v>237</v>
      </c>
      <c r="AM101" s="175"/>
    </row>
    <row r="102" spans="17:39" ht="12.75" hidden="1">
      <c r="Q102" s="175"/>
      <c r="R102" s="175"/>
      <c r="S102" s="175"/>
      <c r="X102" s="175" t="str">
        <f>TRIM(AD95&amp;" "&amp;AE95&amp;" "&amp;AF95&amp;" "&amp;AG95&amp;" "&amp;AH95&amp;" "&amp;AI95&amp;" "&amp;AJ95)</f>
        <v>Two hundred</v>
      </c>
      <c r="Y102" s="175"/>
      <c r="Z102" s="175"/>
      <c r="AA102" s="175"/>
      <c r="AB102" s="175"/>
      <c r="AC102" s="175"/>
      <c r="AD102" s="175"/>
      <c r="AE102" s="175"/>
      <c r="AF102" s="175"/>
      <c r="AG102" s="175"/>
      <c r="AH102" s="175"/>
      <c r="AI102" s="175"/>
      <c r="AJ102" s="175"/>
      <c r="AK102" s="175">
        <v>11</v>
      </c>
      <c r="AL102" s="175" t="s">
        <v>238</v>
      </c>
      <c r="AM102" s="175"/>
    </row>
    <row r="103" spans="17:39" ht="12.75" hidden="1">
      <c r="Q103" s="175"/>
      <c r="R103" s="175"/>
      <c r="S103" s="175"/>
      <c r="X103" s="175" t="str">
        <f>TRIM(AD96&amp;" "&amp;AE96&amp;" "&amp;AF96&amp;" "&amp;AG96&amp;" "&amp;AH96)</f>
        <v>Eighty</v>
      </c>
      <c r="Y103" s="175"/>
      <c r="Z103" s="175"/>
      <c r="AA103" s="175"/>
      <c r="AB103" s="175"/>
      <c r="AC103" s="175"/>
      <c r="AD103" s="175"/>
      <c r="AE103" s="175"/>
      <c r="AF103" s="175"/>
      <c r="AG103" s="175"/>
      <c r="AH103" s="175"/>
      <c r="AI103" s="175"/>
      <c r="AJ103" s="175"/>
      <c r="AK103" s="175">
        <v>12</v>
      </c>
      <c r="AL103" s="175" t="s">
        <v>239</v>
      </c>
      <c r="AM103" s="175"/>
    </row>
    <row r="104" spans="17:39" ht="12.75" hidden="1">
      <c r="Q104" s="175"/>
      <c r="R104" s="175"/>
      <c r="S104" s="175"/>
      <c r="X104" s="175" t="str">
        <f>IF(X92&gt;0,TRIM(X100&amp;" "&amp;X101&amp;" "&amp;X102&amp;" "&amp;X103)&amp;" only","Zero only")</f>
        <v>Eight thousand Two hundred Eighty only</v>
      </c>
      <c r="Y104" s="175"/>
      <c r="Z104" s="175"/>
      <c r="AA104" s="175"/>
      <c r="AB104" s="175"/>
      <c r="AC104" s="175"/>
      <c r="AD104" s="175"/>
      <c r="AE104" s="175"/>
      <c r="AF104" s="175"/>
      <c r="AG104" s="175"/>
      <c r="AH104" s="175"/>
      <c r="AI104" s="175"/>
      <c r="AJ104" s="175"/>
      <c r="AK104" s="175">
        <v>13</v>
      </c>
      <c r="AL104" s="175" t="s">
        <v>240</v>
      </c>
      <c r="AM104" s="175"/>
    </row>
    <row r="105" spans="17:39" ht="12.75" hidden="1">
      <c r="Q105" s="175"/>
      <c r="R105" s="175"/>
      <c r="S105" s="175"/>
      <c r="X105" s="175"/>
      <c r="Y105" s="175"/>
      <c r="Z105" s="175"/>
      <c r="AA105" s="175"/>
      <c r="AB105" s="175"/>
      <c r="AC105" s="175"/>
      <c r="AD105" s="175"/>
      <c r="AE105" s="175"/>
      <c r="AF105" s="175"/>
      <c r="AG105" s="175"/>
      <c r="AH105" s="175"/>
      <c r="AI105" s="175"/>
      <c r="AJ105" s="175"/>
      <c r="AK105" s="175">
        <v>14</v>
      </c>
      <c r="AL105" s="175" t="s">
        <v>241</v>
      </c>
      <c r="AM105" s="175"/>
    </row>
    <row r="106" spans="17:39" ht="12.75" hidden="1">
      <c r="Q106" s="175"/>
      <c r="R106" s="175"/>
      <c r="S106" s="175"/>
      <c r="X106" s="175"/>
      <c r="Y106" s="175"/>
      <c r="Z106" s="175"/>
      <c r="AA106" s="175"/>
      <c r="AB106" s="175"/>
      <c r="AC106" s="175"/>
      <c r="AD106" s="175"/>
      <c r="AE106" s="175"/>
      <c r="AF106" s="175"/>
      <c r="AG106" s="175"/>
      <c r="AH106" s="175"/>
      <c r="AI106" s="175"/>
      <c r="AJ106" s="175"/>
      <c r="AK106" s="175">
        <v>15</v>
      </c>
      <c r="AL106" s="175" t="s">
        <v>242</v>
      </c>
      <c r="AM106" s="175"/>
    </row>
    <row r="107" spans="17:39" ht="12.75" hidden="1">
      <c r="Q107" s="175"/>
      <c r="R107" s="175"/>
      <c r="S107" s="175"/>
      <c r="X107" s="175"/>
      <c r="Y107" s="175"/>
      <c r="Z107" s="175"/>
      <c r="AA107" s="175"/>
      <c r="AB107" s="175"/>
      <c r="AC107" s="175"/>
      <c r="AD107" s="175"/>
      <c r="AE107" s="175"/>
      <c r="AF107" s="175"/>
      <c r="AG107" s="175"/>
      <c r="AH107" s="175"/>
      <c r="AI107" s="175"/>
      <c r="AJ107" s="175"/>
      <c r="AK107" s="175">
        <v>16</v>
      </c>
      <c r="AL107" s="175" t="s">
        <v>243</v>
      </c>
      <c r="AM107" s="175"/>
    </row>
    <row r="108" spans="17:39" ht="12.75" hidden="1">
      <c r="Q108" s="175"/>
      <c r="R108" s="175"/>
      <c r="S108" s="175"/>
      <c r="X108" s="175"/>
      <c r="Y108" s="175"/>
      <c r="Z108" s="175"/>
      <c r="AA108" s="175"/>
      <c r="AB108" s="175"/>
      <c r="AC108" s="175"/>
      <c r="AD108" s="175"/>
      <c r="AE108" s="175"/>
      <c r="AF108" s="175"/>
      <c r="AG108" s="175"/>
      <c r="AH108" s="175"/>
      <c r="AI108" s="175"/>
      <c r="AJ108" s="175"/>
      <c r="AK108" s="175">
        <v>17</v>
      </c>
      <c r="AL108" s="175" t="s">
        <v>244</v>
      </c>
      <c r="AM108" s="175"/>
    </row>
    <row r="109" spans="17:39" ht="12.75" hidden="1">
      <c r="Q109" s="175"/>
      <c r="R109" s="175"/>
      <c r="S109" s="175"/>
      <c r="X109" s="175"/>
      <c r="Y109" s="175"/>
      <c r="Z109" s="175"/>
      <c r="AA109" s="175"/>
      <c r="AB109" s="175"/>
      <c r="AC109" s="175"/>
      <c r="AD109" s="175"/>
      <c r="AE109" s="175"/>
      <c r="AF109" s="175"/>
      <c r="AG109" s="175"/>
      <c r="AH109" s="175"/>
      <c r="AI109" s="175"/>
      <c r="AJ109" s="175"/>
      <c r="AK109" s="175">
        <v>18</v>
      </c>
      <c r="AL109" s="175" t="s">
        <v>245</v>
      </c>
      <c r="AM109" s="175"/>
    </row>
    <row r="110" spans="17:39" ht="12.75" hidden="1">
      <c r="Q110" s="175"/>
      <c r="R110" s="175"/>
      <c r="S110" s="175"/>
      <c r="X110" s="175"/>
      <c r="Y110" s="175"/>
      <c r="Z110" s="175"/>
      <c r="AA110" s="175"/>
      <c r="AB110" s="175"/>
      <c r="AC110" s="175"/>
      <c r="AD110" s="175"/>
      <c r="AE110" s="175"/>
      <c r="AF110" s="175"/>
      <c r="AG110" s="175"/>
      <c r="AH110" s="175"/>
      <c r="AI110" s="175"/>
      <c r="AJ110" s="175"/>
      <c r="AK110" s="175">
        <v>19</v>
      </c>
      <c r="AL110" s="175" t="s">
        <v>246</v>
      </c>
      <c r="AM110" s="175"/>
    </row>
    <row r="111" spans="17:39" ht="12.75" hidden="1">
      <c r="Q111" s="175"/>
      <c r="R111" s="175"/>
      <c r="S111" s="175"/>
      <c r="X111" s="175"/>
      <c r="Y111" s="175"/>
      <c r="Z111" s="175"/>
      <c r="AA111" s="175"/>
      <c r="AB111" s="175"/>
      <c r="AC111" s="175"/>
      <c r="AD111" s="175"/>
      <c r="AE111" s="175"/>
      <c r="AF111" s="175"/>
      <c r="AG111" s="175"/>
      <c r="AH111" s="175"/>
      <c r="AI111" s="175"/>
      <c r="AJ111" s="175"/>
      <c r="AK111" s="175">
        <v>20</v>
      </c>
      <c r="AL111" s="175" t="s">
        <v>222</v>
      </c>
      <c r="AM111" s="175"/>
    </row>
    <row r="112" spans="17:39" ht="12.75" hidden="1">
      <c r="Q112" s="175"/>
      <c r="R112" s="175"/>
      <c r="S112" s="175"/>
      <c r="X112" s="175"/>
      <c r="Y112" s="175"/>
      <c r="Z112" s="175"/>
      <c r="AA112" s="175"/>
      <c r="AB112" s="175"/>
      <c r="AC112" s="175"/>
      <c r="AD112" s="175"/>
      <c r="AE112" s="175"/>
      <c r="AF112" s="175"/>
      <c r="AG112" s="175"/>
      <c r="AH112" s="175"/>
      <c r="AI112" s="175"/>
      <c r="AJ112" s="175"/>
      <c r="AK112" s="175">
        <v>30</v>
      </c>
      <c r="AL112" s="175" t="s">
        <v>224</v>
      </c>
      <c r="AM112" s="175"/>
    </row>
    <row r="113" spans="17:39" ht="12.75" hidden="1">
      <c r="Q113" s="175"/>
      <c r="R113" s="175"/>
      <c r="S113" s="175"/>
      <c r="X113" s="175"/>
      <c r="Y113" s="175"/>
      <c r="Z113" s="175"/>
      <c r="AA113" s="175"/>
      <c r="AB113" s="175"/>
      <c r="AC113" s="175"/>
      <c r="AD113" s="175"/>
      <c r="AE113" s="175"/>
      <c r="AF113" s="175"/>
      <c r="AG113" s="175"/>
      <c r="AH113" s="175"/>
      <c r="AI113" s="175"/>
      <c r="AJ113" s="175"/>
      <c r="AK113" s="175">
        <v>40</v>
      </c>
      <c r="AL113" s="175" t="s">
        <v>226</v>
      </c>
      <c r="AM113" s="175"/>
    </row>
    <row r="114" spans="17:39" ht="12.75" hidden="1">
      <c r="Q114" s="175"/>
      <c r="R114" s="175"/>
      <c r="S114" s="175"/>
      <c r="X114" s="175"/>
      <c r="Y114" s="175"/>
      <c r="Z114" s="175"/>
      <c r="AA114" s="175"/>
      <c r="AB114" s="175"/>
      <c r="AC114" s="175"/>
      <c r="AD114" s="175"/>
      <c r="AE114" s="175"/>
      <c r="AF114" s="175"/>
      <c r="AG114" s="175"/>
      <c r="AH114" s="175"/>
      <c r="AI114" s="175"/>
      <c r="AJ114" s="175"/>
      <c r="AK114" s="175">
        <v>50</v>
      </c>
      <c r="AL114" s="175" t="s">
        <v>228</v>
      </c>
      <c r="AM114" s="175"/>
    </row>
    <row r="115" spans="17:39" ht="12.75" hidden="1">
      <c r="Q115" s="175"/>
      <c r="R115" s="175"/>
      <c r="S115" s="175"/>
      <c r="X115" s="175"/>
      <c r="Y115" s="175"/>
      <c r="Z115" s="175"/>
      <c r="AA115" s="175"/>
      <c r="AB115" s="175"/>
      <c r="AC115" s="175"/>
      <c r="AD115" s="175"/>
      <c r="AE115" s="175"/>
      <c r="AF115" s="175"/>
      <c r="AG115" s="175"/>
      <c r="AH115" s="175"/>
      <c r="AI115" s="175"/>
      <c r="AJ115" s="175"/>
      <c r="AK115" s="175">
        <v>60</v>
      </c>
      <c r="AL115" s="175" t="s">
        <v>230</v>
      </c>
      <c r="AM115" s="175"/>
    </row>
    <row r="116" spans="17:39" ht="12.75" hidden="1">
      <c r="Q116" s="175"/>
      <c r="R116" s="175"/>
      <c r="S116" s="175"/>
      <c r="X116" s="175"/>
      <c r="Y116" s="175"/>
      <c r="Z116" s="175"/>
      <c r="AA116" s="175"/>
      <c r="AB116" s="175"/>
      <c r="AC116" s="175"/>
      <c r="AD116" s="175"/>
      <c r="AE116" s="175"/>
      <c r="AF116" s="175"/>
      <c r="AG116" s="175"/>
      <c r="AH116" s="175"/>
      <c r="AI116" s="175"/>
      <c r="AJ116" s="175"/>
      <c r="AK116" s="175">
        <v>70</v>
      </c>
      <c r="AL116" s="175" t="s">
        <v>232</v>
      </c>
      <c r="AM116" s="175"/>
    </row>
    <row r="117" spans="17:39" ht="12.75" hidden="1">
      <c r="Q117" s="175"/>
      <c r="R117" s="175"/>
      <c r="S117" s="175"/>
      <c r="X117" s="175"/>
      <c r="Y117" s="175"/>
      <c r="Z117" s="175"/>
      <c r="AA117" s="175"/>
      <c r="AB117" s="175"/>
      <c r="AC117" s="175"/>
      <c r="AD117" s="175"/>
      <c r="AE117" s="175"/>
      <c r="AF117" s="175"/>
      <c r="AG117" s="175"/>
      <c r="AH117" s="175"/>
      <c r="AI117" s="175"/>
      <c r="AJ117" s="175"/>
      <c r="AK117" s="175">
        <v>80</v>
      </c>
      <c r="AL117" s="175" t="s">
        <v>234</v>
      </c>
      <c r="AM117" s="175"/>
    </row>
    <row r="118" spans="17:39" ht="12.75" hidden="1">
      <c r="Q118" s="175"/>
      <c r="R118" s="175"/>
      <c r="S118" s="175"/>
      <c r="X118" s="175"/>
      <c r="Y118" s="175"/>
      <c r="Z118" s="175"/>
      <c r="AA118" s="175"/>
      <c r="AB118" s="175"/>
      <c r="AC118" s="175"/>
      <c r="AD118" s="175"/>
      <c r="AE118" s="175"/>
      <c r="AF118" s="175"/>
      <c r="AG118" s="175"/>
      <c r="AH118" s="175"/>
      <c r="AI118" s="175"/>
      <c r="AJ118" s="175"/>
      <c r="AK118" s="175">
        <v>90</v>
      </c>
      <c r="AL118" s="175" t="s">
        <v>236</v>
      </c>
      <c r="AM118" s="175"/>
    </row>
    <row r="119" spans="17:39" ht="12.75" hidden="1">
      <c r="Q119" s="175"/>
      <c r="R119" s="175"/>
      <c r="S119" s="175"/>
      <c r="X119" s="175"/>
      <c r="Y119" s="175"/>
      <c r="Z119" s="175"/>
      <c r="AA119" s="175"/>
      <c r="AB119" s="175"/>
      <c r="AC119" s="175"/>
      <c r="AD119" s="175"/>
      <c r="AE119" s="175"/>
      <c r="AF119" s="175"/>
      <c r="AG119" s="175"/>
      <c r="AH119" s="175"/>
      <c r="AI119" s="175"/>
      <c r="AJ119" s="175"/>
      <c r="AK119" s="175"/>
      <c r="AL119" s="175"/>
      <c r="AM119" s="175"/>
    </row>
    <row r="120" spans="17:39" ht="12.75" hidden="1">
      <c r="Q120" s="175"/>
      <c r="R120" s="175"/>
      <c r="S120" s="175"/>
      <c r="X120" s="176">
        <f>H43+1</f>
        <v>8281</v>
      </c>
      <c r="Y120" s="175">
        <f>(X120-X123)/1000</f>
        <v>8</v>
      </c>
      <c r="Z120" s="175"/>
      <c r="AA120" s="175"/>
      <c r="AB120" s="175"/>
      <c r="AC120" s="175"/>
      <c r="AD120" s="175"/>
      <c r="AE120" s="175"/>
      <c r="AF120" s="175"/>
      <c r="AG120" s="175"/>
      <c r="AH120" s="175"/>
      <c r="AI120" s="175"/>
      <c r="AJ120" s="175"/>
      <c r="AK120" s="175">
        <v>1</v>
      </c>
      <c r="AL120" s="175" t="s">
        <v>220</v>
      </c>
      <c r="AM120" s="175"/>
    </row>
    <row r="121" spans="17:39" ht="12.75" hidden="1">
      <c r="Q121" s="175"/>
      <c r="R121" s="175"/>
      <c r="S121" s="175"/>
      <c r="X121" s="175">
        <f>(Y120-X122)/100</f>
        <v>0</v>
      </c>
      <c r="Y121" s="175">
        <f>X121</f>
        <v>0</v>
      </c>
      <c r="Z121" s="175">
        <f>RIGHT(Y121,2)*1</f>
        <v>0</v>
      </c>
      <c r="AA121" s="175">
        <f>(Y121-Z121)/100</f>
        <v>0</v>
      </c>
      <c r="AB121" s="175">
        <f>(Z121-RIGHT(Z121,1)*1)/10</f>
        <v>0</v>
      </c>
      <c r="AC121" s="175">
        <f>RIGHT(Y121,1)*1</f>
        <v>0</v>
      </c>
      <c r="AD121" s="175" t="str">
        <f>IF(AB121=AK121,AM121,IF(AB121=AK122,AM122,IF(AB121=AK123,AM123,IF(AB121=AK124,AM124,IF(AB121=AK125,AM125,IF(AB121=AK126,AM126,IF(AB121=AK127,AM127,IF(AB121=AK128,AM128," "))))))))</f>
        <v> </v>
      </c>
      <c r="AE121" s="175" t="str">
        <f>IF(AB121=1," ",IF(AC121=AK120,AL120,IF(AC121=AK121,AL121,IF(AC121=AK122,AL122,IF(AC121=AK123,AL123,IF(AC121=AK124,AL124,IF(AC121=AK125,AL125," ")))))))</f>
        <v> </v>
      </c>
      <c r="AF121" s="175" t="str">
        <f>IF(AB121=1," ",IF(AC121=AK126,AL126,IF(AC121=AK127,AL127,IF(AC121=AK128,AL128," "))))</f>
        <v> </v>
      </c>
      <c r="AG121" s="175" t="str">
        <f>IF(AB121=0," ",IF(AB121&gt;1," ",IF(AC121=AK121,AL131,IF(AC121=AK122,AL132,IF(AC121=AK123,AL133,IF(AC121=AK124,AL134,IF(AC121=AK125,AL135,IF(AC121=AK126,AL136," "))))))))</f>
        <v> </v>
      </c>
      <c r="AH121" s="175" t="str">
        <f>IF(AB121=0," ",IF(AB121&gt;1," ",IF(AC121=AK127,AL137,IF(AC121=AK128,AL138,IF(AC121=AK120,AL130,IF(AC121=0,AL129," "))))))</f>
        <v> </v>
      </c>
      <c r="AI121" s="175" t="str">
        <f>IF(AB121=0," ","lakh")</f>
        <v> </v>
      </c>
      <c r="AJ121" s="175" t="str">
        <f>IF(AC121=0," ",IF(AB121&gt;0," ","lakh"))</f>
        <v> </v>
      </c>
      <c r="AK121" s="175">
        <v>2</v>
      </c>
      <c r="AL121" s="175" t="s">
        <v>221</v>
      </c>
      <c r="AM121" s="175" t="s">
        <v>222</v>
      </c>
    </row>
    <row r="122" spans="17:39" ht="12.75" hidden="1">
      <c r="Q122" s="175"/>
      <c r="R122" s="175"/>
      <c r="S122" s="175"/>
      <c r="X122" s="175">
        <f>RIGHT(Y120,2)*1</f>
        <v>8</v>
      </c>
      <c r="Y122" s="175">
        <f>X122</f>
        <v>8</v>
      </c>
      <c r="Z122" s="175">
        <f>RIGHT(Y122,2)*1</f>
        <v>8</v>
      </c>
      <c r="AA122" s="175">
        <f>(Y122-Z122)/100</f>
        <v>0</v>
      </c>
      <c r="AB122" s="175">
        <f>(Z122-RIGHT(Z122,1)*1)/10</f>
        <v>0</v>
      </c>
      <c r="AC122" s="175">
        <f>RIGHT(Y122,1)*1</f>
        <v>8</v>
      </c>
      <c r="AD122" s="175" t="str">
        <f>IF(AB122=AK121,AM121,IF(AB122=AK122,AM122,IF(AB122=AK123,AM123,IF(AB122=AK124,AM124,IF(AB122=AK125,AM125,IF(AB122=AK126,AM126,IF(AB122=AK127,AM127,IF(AB122=AK128,AM128," "))))))))</f>
        <v> </v>
      </c>
      <c r="AE122" s="175" t="str">
        <f>IF(AB122=1," ",IF(AC122=AK120,AL120,IF(AC122=AK121,AL121,IF(AC122=AK122,AL122,IF(AC122=AK123,AL123,IF(AC122=AK124,AL124,IF(AC122=AK125,AL125," ")))))))</f>
        <v> </v>
      </c>
      <c r="AF122" s="175" t="str">
        <f>IF(AB122=1," ",IF(AC122=AK126,AL126,IF(AC122=AK127,AL127,IF(AC122=AK128,AL128," "))))</f>
        <v>Eight</v>
      </c>
      <c r="AG122" s="175" t="str">
        <f>IF(AB122=0," ",IF(AB122&gt;1," ",IF(AC122=AK121,AL131,IF(AC122=AK122,AL132,IF(AC122=AK123,AL133,IF(AC122=AK124,AL134,IF(AC122=AK125,AL135,IF(AC122=AK126,AL136," "))))))))</f>
        <v> </v>
      </c>
      <c r="AH122" s="175" t="str">
        <f>IF(AB122=0," ",IF(AB122&gt;1," ",IF(AC122=AK127,AL137,IF(AC122=AK128,AL138,IF(AC122=AK120,AL130,IF(AC122=0,AL129," "))))))</f>
        <v> </v>
      </c>
      <c r="AI122" s="175" t="str">
        <f>IF(AB122=0," ","thousand")</f>
        <v> </v>
      </c>
      <c r="AJ122" s="175" t="str">
        <f>IF(AC122=0," ",IF(AB122&gt;0," ","thousand"))</f>
        <v>thousand</v>
      </c>
      <c r="AK122" s="175">
        <v>3</v>
      </c>
      <c r="AL122" s="175" t="s">
        <v>223</v>
      </c>
      <c r="AM122" s="175" t="s">
        <v>224</v>
      </c>
    </row>
    <row r="123" spans="17:39" ht="12.75" hidden="1">
      <c r="Q123" s="175"/>
      <c r="R123" s="175"/>
      <c r="S123" s="175"/>
      <c r="X123" s="175">
        <f>RIGHT(X120,3)*1</f>
        <v>281</v>
      </c>
      <c r="Y123" s="175">
        <f>X123</f>
        <v>281</v>
      </c>
      <c r="Z123" s="175">
        <f>ROUND((Y123-AA124)/100,0)</f>
        <v>2</v>
      </c>
      <c r="AA123" s="175"/>
      <c r="AB123" s="175"/>
      <c r="AC123" s="175"/>
      <c r="AD123" s="175"/>
      <c r="AE123" s="175" t="str">
        <f>IF(Z123=0," ",IF(Z123=AK120,AL120,IF(Z123=AK121,AL121,IF(Z123=AK122,AL122,IF(Z123=AK123,AL123,IF(Z123=AK124,AL124,IF(Z123=AK125,AL125," ")))))))</f>
        <v>Two</v>
      </c>
      <c r="AF123" s="175" t="str">
        <f>IF(Z123=0," ",IF(Z123=AK126,AL126,IF(Z123=AK127,AL127,IF(Z123=AK128,AL128," "))))</f>
        <v> </v>
      </c>
      <c r="AG123" s="175"/>
      <c r="AH123" s="175"/>
      <c r="AI123" s="175" t="str">
        <f>IF(Z123=0," ","hundred")</f>
        <v>hundred</v>
      </c>
      <c r="AJ123" s="175"/>
      <c r="AK123" s="175">
        <v>4</v>
      </c>
      <c r="AL123" s="175" t="s">
        <v>225</v>
      </c>
      <c r="AM123" s="175" t="s">
        <v>226</v>
      </c>
    </row>
    <row r="124" spans="17:39" ht="12.75" hidden="1">
      <c r="Q124" s="175"/>
      <c r="R124" s="175"/>
      <c r="S124" s="175"/>
      <c r="X124" s="175"/>
      <c r="Y124" s="175"/>
      <c r="Z124" s="175"/>
      <c r="AA124" s="175">
        <f>RIGHT(Y123,2)*1</f>
        <v>81</v>
      </c>
      <c r="AB124" s="175">
        <f>(AA124-RIGHT(AA124,1)*1)/10</f>
        <v>8</v>
      </c>
      <c r="AC124" s="175">
        <f>RIGHT(Y123,1)*1</f>
        <v>1</v>
      </c>
      <c r="AD124" s="175" t="str">
        <f>IF(AB124=AK121,AM121,IF(AB124=AK122,AM122,IF(AB124=AK123,AM123,IF(AB124=AK124,AM124,IF(AB124=AK125,AM125,IF(AB124=AK126,AM126,IF(AB124=AK127,AM127,IF(AB124=AK128,AM128," "))))))))</f>
        <v>Eighty </v>
      </c>
      <c r="AE124" s="175" t="str">
        <f>IF(AB124=1," ",IF(AC124=AK120,AL120,IF(AC124=AK121,AL121,IF(AC124=AK122,AL122,IF(AC124=AK123,AL123,IF(AC124=AK124,AL124,IF(AC124=AK125,AL125," ")))))))</f>
        <v>One</v>
      </c>
      <c r="AF124" s="175" t="str">
        <f>IF(AB124=1," ",IF(AC124=AK126,AL126,IF(AC124=AK127,AL127,IF(AC124=AK128,AL128," "))))</f>
        <v> </v>
      </c>
      <c r="AG124" s="175" t="str">
        <f>IF(AB124=0," ",IF(AB124&gt;1," ",IF(AC124=AK121,AL131,IF(AC124=AK122,AL132,IF(AC124=AK123,AL133,IF(AC124=AK124,AL134,IF(AC124=AL135,AL125,IF(AC124=AK126,AL136," "))))))))</f>
        <v> </v>
      </c>
      <c r="AH124" s="175" t="str">
        <f>IF(AB124=0," ",IF(AB124&gt;1," ",IF(AC124=AK127,AL137,IF(AC124=AK128,AL138,IF(AC124=AK120,AL130,IF(AC124=0,AL129," "))))))</f>
        <v> </v>
      </c>
      <c r="AI124" s="175"/>
      <c r="AJ124" s="175"/>
      <c r="AK124" s="175">
        <v>5</v>
      </c>
      <c r="AL124" s="175" t="s">
        <v>227</v>
      </c>
      <c r="AM124" s="175" t="s">
        <v>228</v>
      </c>
    </row>
    <row r="125" spans="17:39" ht="12.75" hidden="1">
      <c r="Q125" s="175"/>
      <c r="R125" s="175"/>
      <c r="S125" s="175"/>
      <c r="X125" s="175"/>
      <c r="Y125" s="175"/>
      <c r="Z125" s="175"/>
      <c r="AA125" s="175"/>
      <c r="AB125" s="175">
        <f>AB124</f>
        <v>8</v>
      </c>
      <c r="AC125" s="175">
        <f>AC124</f>
        <v>1</v>
      </c>
      <c r="AD125" s="175"/>
      <c r="AE125" s="175"/>
      <c r="AF125" s="175"/>
      <c r="AG125" s="175"/>
      <c r="AH125" s="175"/>
      <c r="AI125" s="175"/>
      <c r="AJ125" s="175"/>
      <c r="AK125" s="175">
        <v>6</v>
      </c>
      <c r="AL125" s="175" t="s">
        <v>229</v>
      </c>
      <c r="AM125" s="175" t="s">
        <v>230</v>
      </c>
    </row>
    <row r="126" spans="17:39" ht="12.75" hidden="1">
      <c r="Q126" s="175"/>
      <c r="R126" s="175"/>
      <c r="S126" s="175"/>
      <c r="X126" s="175"/>
      <c r="Y126" s="175"/>
      <c r="Z126" s="175"/>
      <c r="AA126" s="175"/>
      <c r="AB126" s="175"/>
      <c r="AC126" s="175"/>
      <c r="AD126" s="175"/>
      <c r="AE126" s="175"/>
      <c r="AF126" s="175"/>
      <c r="AG126" s="175"/>
      <c r="AH126" s="175"/>
      <c r="AI126" s="175"/>
      <c r="AJ126" s="175"/>
      <c r="AK126" s="175">
        <v>7</v>
      </c>
      <c r="AL126" s="175" t="s">
        <v>231</v>
      </c>
      <c r="AM126" s="175" t="s">
        <v>232</v>
      </c>
    </row>
    <row r="127" spans="17:39" ht="12.75" hidden="1">
      <c r="Q127" s="175"/>
      <c r="R127" s="175"/>
      <c r="S127" s="175"/>
      <c r="X127" s="175"/>
      <c r="Y127" s="175"/>
      <c r="Z127" s="175"/>
      <c r="AA127" s="175"/>
      <c r="AB127" s="175"/>
      <c r="AC127" s="175"/>
      <c r="AD127" s="175"/>
      <c r="AE127" s="175"/>
      <c r="AF127" s="175"/>
      <c r="AG127" s="175"/>
      <c r="AH127" s="175"/>
      <c r="AI127" s="175"/>
      <c r="AJ127" s="175"/>
      <c r="AK127" s="175">
        <v>8</v>
      </c>
      <c r="AL127" s="175" t="s">
        <v>233</v>
      </c>
      <c r="AM127" s="175" t="s">
        <v>234</v>
      </c>
    </row>
    <row r="128" spans="17:39" ht="12.75" hidden="1">
      <c r="Q128" s="175"/>
      <c r="R128" s="175"/>
      <c r="S128" s="175"/>
      <c r="X128" s="175">
        <f>TRIM(AD121&amp;" "&amp;AE121&amp;" "&amp;AF121&amp;" "&amp;AG121&amp;" "&amp;AH121&amp;" "&amp;AI121&amp;" "&amp;AJ121)</f>
      </c>
      <c r="Y128" s="175"/>
      <c r="Z128" s="175"/>
      <c r="AA128" s="175"/>
      <c r="AB128" s="175"/>
      <c r="AC128" s="175"/>
      <c r="AD128" s="175"/>
      <c r="AE128" s="175"/>
      <c r="AF128" s="175"/>
      <c r="AG128" s="175"/>
      <c r="AH128" s="175"/>
      <c r="AI128" s="175"/>
      <c r="AJ128" s="175"/>
      <c r="AK128" s="175">
        <v>9</v>
      </c>
      <c r="AL128" s="175" t="s">
        <v>235</v>
      </c>
      <c r="AM128" s="175" t="s">
        <v>236</v>
      </c>
    </row>
    <row r="129" spans="17:39" ht="12.75" hidden="1">
      <c r="Q129" s="175"/>
      <c r="R129" s="175"/>
      <c r="S129" s="175"/>
      <c r="X129" s="175" t="str">
        <f>TRIM(AD122&amp;" "&amp;AE122&amp;" "&amp;AF122&amp;" "&amp;AG122&amp;" "&amp;AH122&amp;" "&amp;AI122&amp;" "&amp;AJ122)</f>
        <v>Eight thousand</v>
      </c>
      <c r="Y129" s="175"/>
      <c r="Z129" s="175"/>
      <c r="AA129" s="175"/>
      <c r="AB129" s="175"/>
      <c r="AC129" s="175"/>
      <c r="AD129" s="175"/>
      <c r="AE129" s="175"/>
      <c r="AF129" s="175"/>
      <c r="AG129" s="175"/>
      <c r="AH129" s="175"/>
      <c r="AI129" s="175"/>
      <c r="AJ129" s="175"/>
      <c r="AK129" s="175">
        <v>10</v>
      </c>
      <c r="AL129" s="175" t="s">
        <v>237</v>
      </c>
      <c r="AM129" s="175"/>
    </row>
    <row r="130" spans="17:39" ht="12.75" hidden="1">
      <c r="Q130" s="175"/>
      <c r="R130" s="175"/>
      <c r="S130" s="175"/>
      <c r="X130" s="175" t="str">
        <f>TRIM(AD123&amp;" "&amp;AE123&amp;" "&amp;AF123&amp;" "&amp;AG123&amp;" "&amp;AH123&amp;" "&amp;AI123&amp;" "&amp;AJ123)</f>
        <v>Two hundred</v>
      </c>
      <c r="Y130" s="175"/>
      <c r="Z130" s="175"/>
      <c r="AA130" s="175"/>
      <c r="AB130" s="175"/>
      <c r="AC130" s="175"/>
      <c r="AD130" s="175"/>
      <c r="AE130" s="175"/>
      <c r="AF130" s="175"/>
      <c r="AG130" s="175"/>
      <c r="AH130" s="175"/>
      <c r="AI130" s="175"/>
      <c r="AJ130" s="175"/>
      <c r="AK130" s="175">
        <v>11</v>
      </c>
      <c r="AL130" s="175" t="s">
        <v>238</v>
      </c>
      <c r="AM130" s="175"/>
    </row>
    <row r="131" spans="17:39" ht="12.75" hidden="1">
      <c r="Q131" s="175"/>
      <c r="R131" s="175"/>
      <c r="S131" s="175"/>
      <c r="X131" s="175" t="str">
        <f>TRIM(AD124&amp;" "&amp;AE124&amp;" "&amp;AF124&amp;" "&amp;AG124&amp;" "&amp;AH124)</f>
        <v>Eighty One</v>
      </c>
      <c r="Y131" s="175"/>
      <c r="Z131" s="175"/>
      <c r="AA131" s="175"/>
      <c r="AB131" s="175"/>
      <c r="AC131" s="175"/>
      <c r="AD131" s="175"/>
      <c r="AE131" s="175"/>
      <c r="AF131" s="175"/>
      <c r="AG131" s="175"/>
      <c r="AH131" s="175"/>
      <c r="AI131" s="175"/>
      <c r="AJ131" s="175"/>
      <c r="AK131" s="175">
        <v>12</v>
      </c>
      <c r="AL131" s="175" t="s">
        <v>239</v>
      </c>
      <c r="AM131" s="175"/>
    </row>
    <row r="132" spans="17:39" ht="12.75" hidden="1">
      <c r="Q132" s="175"/>
      <c r="R132" s="175"/>
      <c r="S132" s="175"/>
      <c r="X132" s="175" t="str">
        <f>TRIM(X128&amp;" "&amp;X129&amp;" "&amp;X130&amp;" "&amp;X131)&amp;" only"</f>
        <v>Eight thousand Two hundred Eighty One only</v>
      </c>
      <c r="Y132" s="175"/>
      <c r="Z132" s="175"/>
      <c r="AA132" s="175"/>
      <c r="AB132" s="175"/>
      <c r="AC132" s="175"/>
      <c r="AD132" s="175"/>
      <c r="AE132" s="175"/>
      <c r="AF132" s="175"/>
      <c r="AG132" s="175"/>
      <c r="AH132" s="175"/>
      <c r="AI132" s="175"/>
      <c r="AJ132" s="175"/>
      <c r="AK132" s="175">
        <v>13</v>
      </c>
      <c r="AL132" s="175" t="s">
        <v>240</v>
      </c>
      <c r="AM132" s="175"/>
    </row>
    <row r="133" spans="17:39" ht="12.75" hidden="1">
      <c r="Q133" s="175"/>
      <c r="R133" s="175"/>
      <c r="S133" s="175"/>
      <c r="X133" s="175"/>
      <c r="Y133" s="175"/>
      <c r="Z133" s="175"/>
      <c r="AA133" s="175"/>
      <c r="AB133" s="175"/>
      <c r="AC133" s="175"/>
      <c r="AD133" s="175"/>
      <c r="AE133" s="175"/>
      <c r="AF133" s="175"/>
      <c r="AG133" s="175"/>
      <c r="AH133" s="175"/>
      <c r="AI133" s="175"/>
      <c r="AJ133" s="175"/>
      <c r="AK133" s="175">
        <v>14</v>
      </c>
      <c r="AL133" s="175" t="s">
        <v>241</v>
      </c>
      <c r="AM133" s="175"/>
    </row>
    <row r="134" spans="17:39" ht="12.75" hidden="1">
      <c r="Q134" s="175"/>
      <c r="R134" s="175"/>
      <c r="S134" s="175"/>
      <c r="X134" s="175"/>
      <c r="Y134" s="175"/>
      <c r="Z134" s="175"/>
      <c r="AA134" s="175"/>
      <c r="AB134" s="175"/>
      <c r="AC134" s="175"/>
      <c r="AD134" s="175"/>
      <c r="AE134" s="175"/>
      <c r="AF134" s="175"/>
      <c r="AG134" s="175"/>
      <c r="AH134" s="175"/>
      <c r="AI134" s="175"/>
      <c r="AJ134" s="175"/>
      <c r="AK134" s="175">
        <v>15</v>
      </c>
      <c r="AL134" s="175" t="s">
        <v>242</v>
      </c>
      <c r="AM134" s="175"/>
    </row>
    <row r="135" spans="17:39" ht="12.75" hidden="1">
      <c r="Q135" s="175"/>
      <c r="R135" s="175"/>
      <c r="S135" s="175"/>
      <c r="X135" s="175"/>
      <c r="Y135" s="175"/>
      <c r="Z135" s="175"/>
      <c r="AA135" s="175"/>
      <c r="AB135" s="175"/>
      <c r="AC135" s="175"/>
      <c r="AD135" s="175"/>
      <c r="AE135" s="175"/>
      <c r="AF135" s="175"/>
      <c r="AG135" s="175"/>
      <c r="AH135" s="175"/>
      <c r="AI135" s="175"/>
      <c r="AJ135" s="175"/>
      <c r="AK135" s="175">
        <v>16</v>
      </c>
      <c r="AL135" s="175" t="s">
        <v>243</v>
      </c>
      <c r="AM135" s="175"/>
    </row>
    <row r="136" spans="17:39" ht="12.75" hidden="1">
      <c r="Q136" s="175"/>
      <c r="R136" s="175"/>
      <c r="S136" s="175"/>
      <c r="X136" s="175"/>
      <c r="Y136" s="175"/>
      <c r="Z136" s="175"/>
      <c r="AA136" s="175"/>
      <c r="AB136" s="175"/>
      <c r="AC136" s="175"/>
      <c r="AD136" s="175"/>
      <c r="AE136" s="175"/>
      <c r="AF136" s="175"/>
      <c r="AG136" s="175"/>
      <c r="AH136" s="175"/>
      <c r="AI136" s="175"/>
      <c r="AJ136" s="175"/>
      <c r="AK136" s="175">
        <v>17</v>
      </c>
      <c r="AL136" s="175" t="s">
        <v>244</v>
      </c>
      <c r="AM136" s="175"/>
    </row>
    <row r="137" spans="17:39" ht="12.75" hidden="1">
      <c r="Q137" s="175"/>
      <c r="R137" s="175"/>
      <c r="S137" s="175"/>
      <c r="X137" s="175"/>
      <c r="Y137" s="175"/>
      <c r="Z137" s="175"/>
      <c r="AA137" s="175"/>
      <c r="AB137" s="175"/>
      <c r="AC137" s="175"/>
      <c r="AD137" s="175"/>
      <c r="AE137" s="175"/>
      <c r="AF137" s="175"/>
      <c r="AG137" s="175"/>
      <c r="AH137" s="175"/>
      <c r="AI137" s="175"/>
      <c r="AJ137" s="175"/>
      <c r="AK137" s="175">
        <v>18</v>
      </c>
      <c r="AL137" s="175" t="s">
        <v>245</v>
      </c>
      <c r="AM137" s="175"/>
    </row>
    <row r="138" spans="17:39" ht="12.75" hidden="1">
      <c r="Q138" s="175"/>
      <c r="R138" s="175"/>
      <c r="S138" s="175"/>
      <c r="X138" s="175"/>
      <c r="Y138" s="175"/>
      <c r="Z138" s="175"/>
      <c r="AA138" s="175"/>
      <c r="AB138" s="175"/>
      <c r="AC138" s="175"/>
      <c r="AD138" s="175"/>
      <c r="AE138" s="175"/>
      <c r="AF138" s="175"/>
      <c r="AG138" s="175"/>
      <c r="AH138" s="175"/>
      <c r="AI138" s="175"/>
      <c r="AJ138" s="175"/>
      <c r="AK138" s="175">
        <v>19</v>
      </c>
      <c r="AL138" s="175" t="s">
        <v>246</v>
      </c>
      <c r="AM138" s="175"/>
    </row>
    <row r="139" spans="17:39" ht="12.75" hidden="1">
      <c r="Q139" s="175"/>
      <c r="R139" s="175"/>
      <c r="S139" s="175"/>
      <c r="X139" s="175"/>
      <c r="Y139" s="175"/>
      <c r="Z139" s="175"/>
      <c r="AA139" s="175"/>
      <c r="AB139" s="175"/>
      <c r="AC139" s="175"/>
      <c r="AD139" s="175"/>
      <c r="AE139" s="175"/>
      <c r="AF139" s="175"/>
      <c r="AG139" s="175"/>
      <c r="AH139" s="175"/>
      <c r="AI139" s="175"/>
      <c r="AJ139" s="175"/>
      <c r="AK139" s="175">
        <v>20</v>
      </c>
      <c r="AL139" s="175" t="s">
        <v>222</v>
      </c>
      <c r="AM139" s="175"/>
    </row>
    <row r="140" spans="17:39" ht="12.75" hidden="1">
      <c r="Q140" s="175"/>
      <c r="R140" s="175"/>
      <c r="S140" s="175"/>
      <c r="X140" s="175"/>
      <c r="Y140" s="175"/>
      <c r="Z140" s="175"/>
      <c r="AA140" s="175"/>
      <c r="AB140" s="175"/>
      <c r="AC140" s="175"/>
      <c r="AD140" s="175"/>
      <c r="AE140" s="175"/>
      <c r="AF140" s="175"/>
      <c r="AG140" s="175"/>
      <c r="AH140" s="175"/>
      <c r="AI140" s="175"/>
      <c r="AJ140" s="175"/>
      <c r="AK140" s="175">
        <v>30</v>
      </c>
      <c r="AL140" s="175" t="s">
        <v>224</v>
      </c>
      <c r="AM140" s="175"/>
    </row>
    <row r="141" spans="24:39" ht="12.75" hidden="1">
      <c r="X141" s="175"/>
      <c r="Y141" s="175"/>
      <c r="Z141" s="175"/>
      <c r="AA141" s="175"/>
      <c r="AB141" s="175"/>
      <c r="AC141" s="175"/>
      <c r="AD141" s="175"/>
      <c r="AE141" s="175"/>
      <c r="AF141" s="175"/>
      <c r="AG141" s="175"/>
      <c r="AH141" s="175"/>
      <c r="AI141" s="175"/>
      <c r="AJ141" s="175"/>
      <c r="AK141" s="175">
        <v>40</v>
      </c>
      <c r="AL141" s="175" t="s">
        <v>226</v>
      </c>
      <c r="AM141" s="175"/>
    </row>
    <row r="142" spans="24:39" ht="12.75" hidden="1">
      <c r="X142" s="175"/>
      <c r="Y142" s="175"/>
      <c r="Z142" s="175"/>
      <c r="AA142" s="175"/>
      <c r="AB142" s="175"/>
      <c r="AC142" s="175"/>
      <c r="AD142" s="175"/>
      <c r="AE142" s="175"/>
      <c r="AF142" s="175"/>
      <c r="AG142" s="175"/>
      <c r="AH142" s="175"/>
      <c r="AI142" s="175"/>
      <c r="AJ142" s="175"/>
      <c r="AK142" s="175">
        <v>50</v>
      </c>
      <c r="AL142" s="175" t="s">
        <v>228</v>
      </c>
      <c r="AM142" s="175"/>
    </row>
    <row r="143" spans="24:39" ht="12.75" hidden="1">
      <c r="X143" s="175"/>
      <c r="Y143" s="175"/>
      <c r="Z143" s="175"/>
      <c r="AA143" s="175"/>
      <c r="AB143" s="175"/>
      <c r="AC143" s="175"/>
      <c r="AD143" s="175"/>
      <c r="AE143" s="175"/>
      <c r="AF143" s="175"/>
      <c r="AG143" s="175"/>
      <c r="AH143" s="175"/>
      <c r="AI143" s="175"/>
      <c r="AJ143" s="175"/>
      <c r="AK143" s="175">
        <v>60</v>
      </c>
      <c r="AL143" s="175" t="s">
        <v>230</v>
      </c>
      <c r="AM143" s="175"/>
    </row>
    <row r="144" spans="24:39" ht="12.75" hidden="1">
      <c r="X144" s="175"/>
      <c r="Y144" s="175"/>
      <c r="Z144" s="175"/>
      <c r="AA144" s="175"/>
      <c r="AB144" s="175"/>
      <c r="AC144" s="175"/>
      <c r="AD144" s="175"/>
      <c r="AE144" s="175"/>
      <c r="AF144" s="175"/>
      <c r="AG144" s="175"/>
      <c r="AH144" s="175"/>
      <c r="AI144" s="175"/>
      <c r="AJ144" s="175"/>
      <c r="AK144" s="175">
        <v>70</v>
      </c>
      <c r="AL144" s="175" t="s">
        <v>232</v>
      </c>
      <c r="AM144" s="175"/>
    </row>
    <row r="145" spans="24:39" ht="12.75" hidden="1">
      <c r="X145" s="175"/>
      <c r="Y145" s="175"/>
      <c r="Z145" s="175"/>
      <c r="AA145" s="175"/>
      <c r="AB145" s="175"/>
      <c r="AC145" s="175"/>
      <c r="AD145" s="175"/>
      <c r="AE145" s="175"/>
      <c r="AF145" s="175"/>
      <c r="AG145" s="175"/>
      <c r="AH145" s="175"/>
      <c r="AI145" s="175"/>
      <c r="AJ145" s="175"/>
      <c r="AK145" s="175">
        <v>80</v>
      </c>
      <c r="AL145" s="175" t="s">
        <v>234</v>
      </c>
      <c r="AM145" s="175"/>
    </row>
    <row r="146" spans="24:39" ht="12.75" hidden="1">
      <c r="X146" s="175"/>
      <c r="Y146" s="175"/>
      <c r="Z146" s="175"/>
      <c r="AA146" s="175"/>
      <c r="AB146" s="175"/>
      <c r="AC146" s="175"/>
      <c r="AD146" s="175"/>
      <c r="AE146" s="175"/>
      <c r="AF146" s="175"/>
      <c r="AG146" s="175"/>
      <c r="AH146" s="175"/>
      <c r="AI146" s="175"/>
      <c r="AJ146" s="175"/>
      <c r="AK146" s="175">
        <v>90</v>
      </c>
      <c r="AL146" s="175" t="s">
        <v>236</v>
      </c>
      <c r="AM146" s="175"/>
    </row>
    <row r="147" ht="12.75" hidden="1">
      <c r="AJ147" s="112"/>
    </row>
    <row r="148" spans="24:39" ht="12.75" hidden="1">
      <c r="X148" s="176">
        <f>'[1]pf'!F11</f>
        <v>2917</v>
      </c>
      <c r="Y148" s="175">
        <f>(X148-X151)/1000</f>
        <v>2</v>
      </c>
      <c r="Z148" s="175"/>
      <c r="AA148" s="175"/>
      <c r="AB148" s="175"/>
      <c r="AC148" s="175"/>
      <c r="AD148" s="175"/>
      <c r="AE148" s="175"/>
      <c r="AF148" s="175"/>
      <c r="AG148" s="175"/>
      <c r="AH148" s="175"/>
      <c r="AI148" s="175"/>
      <c r="AJ148" s="175"/>
      <c r="AK148" s="175">
        <v>1</v>
      </c>
      <c r="AL148" s="175" t="s">
        <v>220</v>
      </c>
      <c r="AM148" s="175"/>
    </row>
    <row r="149" spans="24:39" ht="12.75" hidden="1">
      <c r="X149" s="175">
        <f>(Y148-X150)/100</f>
        <v>0</v>
      </c>
      <c r="Y149" s="175">
        <f>X149</f>
        <v>0</v>
      </c>
      <c r="Z149" s="175">
        <f>RIGHT(Y149,2)*1</f>
        <v>0</v>
      </c>
      <c r="AA149" s="175">
        <f>(Y149-Z149)/100</f>
        <v>0</v>
      </c>
      <c r="AB149" s="175">
        <f>(Z149-RIGHT(Z149,1)*1)/10</f>
        <v>0</v>
      </c>
      <c r="AC149" s="175">
        <f>RIGHT(Y149,1)*1</f>
        <v>0</v>
      </c>
      <c r="AD149" s="175" t="str">
        <f>IF(AB149=AK149,AM149,IF(AB149=AK150,AM150,IF(AB149=AK151,AM151,IF(AB149=AK152,AM152,IF(AB149=AK153,AM153,IF(AB149=AK154,AM154,IF(AB149=AK155,AM155,IF(AB149=AK156,AM156," "))))))))</f>
        <v> </v>
      </c>
      <c r="AE149" s="175" t="str">
        <f>IF(AB149=1," ",IF(AC149=AK148,AL148,IF(AC149=AK149,AL149,IF(AC149=AK150,AL150,IF(AC149=AK151,AL151,IF(AC149=AK152,AL152,IF(AC149=AK153,AL153," ")))))))</f>
        <v> </v>
      </c>
      <c r="AF149" s="175" t="str">
        <f>IF(AB149=1," ",IF(AC149=AK154,AL154,IF(AC149=AK155,AL155,IF(AC149=AK156,AL156," "))))</f>
        <v> </v>
      </c>
      <c r="AG149" s="175" t="str">
        <f>IF(AB149=0," ",IF(AB149&gt;1," ",IF(AC149=AK149,AL159,IF(AC149=AK150,AL160,IF(AC149=AK151,AL161,IF(AC149=AK152,AL162,IF(AC149=AK153,AL163,IF(AC149=AK154,AL164," "))))))))</f>
        <v> </v>
      </c>
      <c r="AH149" s="175" t="str">
        <f>IF(AB149=0," ",IF(AB149&gt;1," ",IF(AC149=AK155,AL165,IF(AC149=AK156,AL166,IF(AC149=AK148,AL158,IF(AC149=0,AL157," "))))))</f>
        <v> </v>
      </c>
      <c r="AI149" s="175" t="str">
        <f>IF(AB149=0," ","lakh")</f>
        <v> </v>
      </c>
      <c r="AJ149" s="175" t="str">
        <f>IF(AC149=0," ",IF(AB149&gt;0," ","lakh"))</f>
        <v> </v>
      </c>
      <c r="AK149" s="175">
        <v>2</v>
      </c>
      <c r="AL149" s="175" t="s">
        <v>221</v>
      </c>
      <c r="AM149" s="175" t="s">
        <v>222</v>
      </c>
    </row>
    <row r="150" spans="24:39" ht="12.75" hidden="1">
      <c r="X150" s="175">
        <f>RIGHT(Y148,2)*1</f>
        <v>2</v>
      </c>
      <c r="Y150" s="175">
        <f>X150</f>
        <v>2</v>
      </c>
      <c r="Z150" s="175">
        <f>RIGHT(Y150,2)*1</f>
        <v>2</v>
      </c>
      <c r="AA150" s="175">
        <f>(Y150-Z150)/100</f>
        <v>0</v>
      </c>
      <c r="AB150" s="175">
        <f>(Z150-RIGHT(Z150,1)*1)/10</f>
        <v>0</v>
      </c>
      <c r="AC150" s="175">
        <f>RIGHT(Y150,1)*1</f>
        <v>2</v>
      </c>
      <c r="AD150" s="175" t="str">
        <f>IF(AB150=AK149,AM149,IF(AB150=AK150,AM150,IF(AB150=AK151,AM151,IF(AB150=AK152,AM152,IF(AB150=AK153,AM153,IF(AB150=AK154,AM154,IF(AB150=AK155,AM155,IF(AB150=AK156,AM156," "))))))))</f>
        <v> </v>
      </c>
      <c r="AE150" s="175" t="str">
        <f>IF(AB150=1," ",IF(AC150=AK148,AL148,IF(AC150=AK149,AL149,IF(AC150=AK150,AL150,IF(AC150=AK151,AL151,IF(AC150=AK152,AL152,IF(AC150=AK153,AL153," ")))))))</f>
        <v>Two</v>
      </c>
      <c r="AF150" s="175" t="str">
        <f>IF(AB150=1," ",IF(AC150=AK154,AL154,IF(AC150=AK155,AL155,IF(AC150=AK156,AL156," "))))</f>
        <v> </v>
      </c>
      <c r="AG150" s="175" t="str">
        <f>IF(AB150=0," ",IF(AB150&gt;1," ",IF(AC150=AK149,AL159,IF(AC150=AK150,AL160,IF(AC150=AK151,AL161,IF(AC150=AK152,AL162,IF(AC150=AK153,AL163,IF(AC150=AK154,AL164," "))))))))</f>
        <v> </v>
      </c>
      <c r="AH150" s="175" t="str">
        <f>IF(AB150=0," ",IF(AB150&gt;1," ",IF(AC150=AK155,AL165,IF(AC150=AK156,AL166,IF(AC150=AK148,AL158,IF(AC150=0,AL157," "))))))</f>
        <v> </v>
      </c>
      <c r="AI150" s="175" t="str">
        <f>IF(AB150=0," ","thousand")</f>
        <v> </v>
      </c>
      <c r="AJ150" s="175" t="str">
        <f>IF(AC150=0," ",IF(AB150&gt;0," ","thousand"))</f>
        <v>thousand</v>
      </c>
      <c r="AK150" s="175">
        <v>3</v>
      </c>
      <c r="AL150" s="175" t="s">
        <v>223</v>
      </c>
      <c r="AM150" s="175" t="s">
        <v>224</v>
      </c>
    </row>
    <row r="151" spans="24:39" ht="12.75" hidden="1">
      <c r="X151" s="175">
        <f>RIGHT(X148,3)*1</f>
        <v>917</v>
      </c>
      <c r="Y151" s="175">
        <f>X151</f>
        <v>917</v>
      </c>
      <c r="Z151" s="175">
        <f>ROUND((Y151-AA152)/100,0)</f>
        <v>9</v>
      </c>
      <c r="AA151" s="175"/>
      <c r="AB151" s="175"/>
      <c r="AC151" s="175"/>
      <c r="AD151" s="175"/>
      <c r="AE151" s="175" t="str">
        <f>IF(Z151=0," ",IF(Z151=AK148,AL148,IF(Z151=AK149,AL149,IF(Z151=AK150,AL150,IF(Z151=AK151,AL151,IF(Z151=AK152,AL152,IF(Z151=AK153,AL153," ")))))))</f>
        <v> </v>
      </c>
      <c r="AF151" s="175" t="str">
        <f>IF(Z151=0," ",IF(Z151=AK154,AL154,IF(Z151=AK155,AL155,IF(Z151=AK156,AL156," "))))</f>
        <v>Nine</v>
      </c>
      <c r="AG151" s="175"/>
      <c r="AH151" s="175"/>
      <c r="AI151" s="175" t="str">
        <f>IF(Z151=0," ","hundred")</f>
        <v>hundred</v>
      </c>
      <c r="AJ151" s="175"/>
      <c r="AK151" s="175">
        <v>4</v>
      </c>
      <c r="AL151" s="175" t="s">
        <v>225</v>
      </c>
      <c r="AM151" s="175" t="s">
        <v>226</v>
      </c>
    </row>
    <row r="152" spans="24:39" ht="12.75" hidden="1">
      <c r="X152" s="175"/>
      <c r="Y152" s="175"/>
      <c r="Z152" s="175"/>
      <c r="AA152" s="175">
        <f>RIGHT(Y151,2)*1</f>
        <v>17</v>
      </c>
      <c r="AB152" s="175">
        <f>(AA152-RIGHT(AA152,1)*1)/10</f>
        <v>1</v>
      </c>
      <c r="AC152" s="175">
        <f>RIGHT(Y151,1)*1</f>
        <v>7</v>
      </c>
      <c r="AD152" s="175" t="str">
        <f>IF(AB152=AK149,AM149,IF(AB152=AK150,AM150,IF(AB152=AK151,AM151,IF(AB152=AK152,AM152,IF(AB152=AK153,AM153,IF(AB152=AK154,AM154,IF(AB152=AK155,AM155,IF(AB152=AK156,AM156," "))))))))</f>
        <v> </v>
      </c>
      <c r="AE152" s="175" t="str">
        <f>IF(AB152=1," ",IF(AC152=AK148,AL148,IF(AC152=AK149,AL149,IF(AC152=AK150,AL150,IF(AC152=AK151,AL151,IF(AC152=AK152,AL152,IF(AC152=AK153,AL153," ")))))))</f>
        <v> </v>
      </c>
      <c r="AF152" s="175" t="str">
        <f>IF(AB152=1," ",IF(AC152=AK154,AL154,IF(AC152=AK155,AL155,IF(AC152=AK156,AL156," "))))</f>
        <v> </v>
      </c>
      <c r="AG152" s="175" t="str">
        <f>IF(AB152=0," ",IF(AB152&gt;1," ",IF(AC152=AK149,AL159,IF(AC152=AK150,AL160,IF(AC152=AK151,AL161,IF(AC152=AK152,AL162,IF(AC152=AL163,AL153,IF(AC152=AK154,AL164," "))))))))</f>
        <v>Seventeen</v>
      </c>
      <c r="AH152" s="175" t="str">
        <f>IF(AB152=0," ",IF(AB152&gt;1," ",IF(AC152=AK155,AL165,IF(AC152=AK156,AL166,IF(AC152=AK148,AL158,IF(AC152=0,AL157," "))))))</f>
        <v> </v>
      </c>
      <c r="AI152" s="175"/>
      <c r="AJ152" s="175"/>
      <c r="AK152" s="175">
        <v>5</v>
      </c>
      <c r="AL152" s="175" t="s">
        <v>227</v>
      </c>
      <c r="AM152" s="175" t="s">
        <v>228</v>
      </c>
    </row>
    <row r="153" spans="24:39" ht="12.75" hidden="1">
      <c r="X153" s="175"/>
      <c r="Y153" s="175"/>
      <c r="Z153" s="175"/>
      <c r="AA153" s="175"/>
      <c r="AB153" s="175">
        <f>AB152</f>
        <v>1</v>
      </c>
      <c r="AC153" s="175">
        <f>AC152</f>
        <v>7</v>
      </c>
      <c r="AD153" s="175"/>
      <c r="AE153" s="175"/>
      <c r="AF153" s="175"/>
      <c r="AG153" s="175"/>
      <c r="AH153" s="175"/>
      <c r="AI153" s="175"/>
      <c r="AJ153" s="175"/>
      <c r="AK153" s="175">
        <v>6</v>
      </c>
      <c r="AL153" s="175" t="s">
        <v>229</v>
      </c>
      <c r="AM153" s="175" t="s">
        <v>230</v>
      </c>
    </row>
    <row r="154" spans="24:39" ht="12.75" hidden="1">
      <c r="X154" s="175"/>
      <c r="Y154" s="175"/>
      <c r="Z154" s="175"/>
      <c r="AA154" s="175"/>
      <c r="AB154" s="175"/>
      <c r="AC154" s="175"/>
      <c r="AD154" s="175"/>
      <c r="AE154" s="175"/>
      <c r="AF154" s="175"/>
      <c r="AG154" s="175"/>
      <c r="AH154" s="175"/>
      <c r="AI154" s="175"/>
      <c r="AJ154" s="175"/>
      <c r="AK154" s="175">
        <v>7</v>
      </c>
      <c r="AL154" s="175" t="s">
        <v>231</v>
      </c>
      <c r="AM154" s="175" t="s">
        <v>232</v>
      </c>
    </row>
    <row r="155" spans="24:39" ht="12.75" hidden="1">
      <c r="X155" s="175"/>
      <c r="Y155" s="175"/>
      <c r="Z155" s="175"/>
      <c r="AA155" s="175"/>
      <c r="AB155" s="175"/>
      <c r="AC155" s="175"/>
      <c r="AD155" s="175"/>
      <c r="AE155" s="175"/>
      <c r="AF155" s="175"/>
      <c r="AG155" s="175"/>
      <c r="AH155" s="175"/>
      <c r="AI155" s="175"/>
      <c r="AJ155" s="175"/>
      <c r="AK155" s="175">
        <v>8</v>
      </c>
      <c r="AL155" s="175" t="s">
        <v>233</v>
      </c>
      <c r="AM155" s="175" t="s">
        <v>234</v>
      </c>
    </row>
    <row r="156" spans="24:39" ht="12.75" hidden="1">
      <c r="X156" s="175">
        <f>TRIM(AD149&amp;" "&amp;AE149&amp;" "&amp;AF149&amp;" "&amp;AG149&amp;" "&amp;AH149&amp;" "&amp;AI149&amp;" "&amp;AJ149)</f>
      </c>
      <c r="Y156" s="175"/>
      <c r="Z156" s="175"/>
      <c r="AA156" s="175"/>
      <c r="AB156" s="175"/>
      <c r="AC156" s="175"/>
      <c r="AD156" s="175"/>
      <c r="AE156" s="175"/>
      <c r="AF156" s="175"/>
      <c r="AG156" s="175"/>
      <c r="AH156" s="175"/>
      <c r="AI156" s="175"/>
      <c r="AJ156" s="175"/>
      <c r="AK156" s="175">
        <v>9</v>
      </c>
      <c r="AL156" s="175" t="s">
        <v>235</v>
      </c>
      <c r="AM156" s="175" t="s">
        <v>236</v>
      </c>
    </row>
    <row r="157" spans="24:39" ht="12.75" hidden="1">
      <c r="X157" s="175" t="str">
        <f>TRIM(AD150&amp;" "&amp;AE150&amp;" "&amp;AF150&amp;" "&amp;AG150&amp;" "&amp;AH150&amp;" "&amp;AI150&amp;" "&amp;AJ150)</f>
        <v>Two thousand</v>
      </c>
      <c r="Y157" s="175"/>
      <c r="Z157" s="175"/>
      <c r="AA157" s="175"/>
      <c r="AB157" s="175"/>
      <c r="AC157" s="175"/>
      <c r="AD157" s="175"/>
      <c r="AE157" s="175"/>
      <c r="AF157" s="175"/>
      <c r="AG157" s="175"/>
      <c r="AH157" s="175"/>
      <c r="AI157" s="175"/>
      <c r="AJ157" s="175"/>
      <c r="AK157" s="175">
        <v>10</v>
      </c>
      <c r="AL157" s="175" t="s">
        <v>237</v>
      </c>
      <c r="AM157" s="175"/>
    </row>
    <row r="158" spans="24:39" ht="12.75" hidden="1">
      <c r="X158" s="175" t="str">
        <f>TRIM(AD151&amp;" "&amp;AE151&amp;" "&amp;AF151&amp;" "&amp;AG151&amp;" "&amp;AH151&amp;" "&amp;AI151&amp;" "&amp;AJ151)</f>
        <v>Nine hundred</v>
      </c>
      <c r="Y158" s="175"/>
      <c r="Z158" s="175"/>
      <c r="AA158" s="175"/>
      <c r="AB158" s="175"/>
      <c r="AC158" s="175"/>
      <c r="AD158" s="175"/>
      <c r="AE158" s="175"/>
      <c r="AF158" s="175"/>
      <c r="AG158" s="175"/>
      <c r="AH158" s="175"/>
      <c r="AI158" s="175"/>
      <c r="AJ158" s="175"/>
      <c r="AK158" s="175">
        <v>11</v>
      </c>
      <c r="AL158" s="175" t="s">
        <v>238</v>
      </c>
      <c r="AM158" s="175"/>
    </row>
    <row r="159" spans="24:39" ht="12.75" hidden="1">
      <c r="X159" s="175" t="str">
        <f>TRIM(AD152&amp;" "&amp;AE152&amp;" "&amp;AF152&amp;" "&amp;AG152&amp;" "&amp;AH152)</f>
        <v>Seventeen</v>
      </c>
      <c r="Y159" s="175"/>
      <c r="Z159" s="175"/>
      <c r="AA159" s="175"/>
      <c r="AB159" s="175"/>
      <c r="AC159" s="175"/>
      <c r="AD159" s="175"/>
      <c r="AE159" s="175"/>
      <c r="AF159" s="175"/>
      <c r="AG159" s="175"/>
      <c r="AH159" s="175"/>
      <c r="AI159" s="175"/>
      <c r="AJ159" s="175"/>
      <c r="AK159" s="175">
        <v>12</v>
      </c>
      <c r="AL159" s="175" t="s">
        <v>239</v>
      </c>
      <c r="AM159" s="175"/>
    </row>
    <row r="160" spans="24:39" ht="12.75" hidden="1">
      <c r="X160" s="175" t="str">
        <f>TRIM(X156&amp;" "&amp;X157&amp;" "&amp;X158&amp;" "&amp;X159)&amp;" only"</f>
        <v>Two thousand Nine hundred Seventeen only</v>
      </c>
      <c r="Y160" s="175"/>
      <c r="Z160" s="175"/>
      <c r="AA160" s="175"/>
      <c r="AB160" s="175"/>
      <c r="AC160" s="175"/>
      <c r="AD160" s="175"/>
      <c r="AE160" s="175"/>
      <c r="AF160" s="175"/>
      <c r="AG160" s="175"/>
      <c r="AH160" s="175"/>
      <c r="AI160" s="175"/>
      <c r="AJ160" s="175"/>
      <c r="AK160" s="175">
        <v>13</v>
      </c>
      <c r="AL160" s="175" t="s">
        <v>240</v>
      </c>
      <c r="AM160" s="175"/>
    </row>
    <row r="161" spans="24:39" ht="12.75" hidden="1">
      <c r="X161" s="175"/>
      <c r="Y161" s="175"/>
      <c r="Z161" s="175"/>
      <c r="AA161" s="175"/>
      <c r="AB161" s="175"/>
      <c r="AC161" s="175"/>
      <c r="AD161" s="175"/>
      <c r="AE161" s="175"/>
      <c r="AF161" s="175"/>
      <c r="AG161" s="175"/>
      <c r="AH161" s="175"/>
      <c r="AI161" s="175"/>
      <c r="AJ161" s="175"/>
      <c r="AK161" s="175">
        <v>14</v>
      </c>
      <c r="AL161" s="175" t="s">
        <v>241</v>
      </c>
      <c r="AM161" s="175"/>
    </row>
    <row r="162" spans="24:39" ht="12.75" hidden="1">
      <c r="X162" s="175"/>
      <c r="Y162" s="175"/>
      <c r="Z162" s="175"/>
      <c r="AA162" s="175"/>
      <c r="AB162" s="175"/>
      <c r="AC162" s="175"/>
      <c r="AD162" s="175"/>
      <c r="AE162" s="175"/>
      <c r="AF162" s="175"/>
      <c r="AG162" s="175"/>
      <c r="AH162" s="175"/>
      <c r="AI162" s="175"/>
      <c r="AJ162" s="175"/>
      <c r="AK162" s="175">
        <v>15</v>
      </c>
      <c r="AL162" s="175" t="s">
        <v>242</v>
      </c>
      <c r="AM162" s="175"/>
    </row>
    <row r="163" spans="24:39" ht="12.75" hidden="1">
      <c r="X163" s="175"/>
      <c r="Y163" s="175"/>
      <c r="Z163" s="175"/>
      <c r="AA163" s="175"/>
      <c r="AB163" s="175"/>
      <c r="AC163" s="175"/>
      <c r="AD163" s="175"/>
      <c r="AE163" s="175"/>
      <c r="AF163" s="175"/>
      <c r="AG163" s="175"/>
      <c r="AH163" s="175"/>
      <c r="AI163" s="175"/>
      <c r="AJ163" s="175"/>
      <c r="AK163" s="175">
        <v>16</v>
      </c>
      <c r="AL163" s="175" t="s">
        <v>243</v>
      </c>
      <c r="AM163" s="175"/>
    </row>
    <row r="164" spans="24:39" ht="12.75" hidden="1">
      <c r="X164" s="175"/>
      <c r="Y164" s="175"/>
      <c r="Z164" s="175"/>
      <c r="AA164" s="175"/>
      <c r="AB164" s="175"/>
      <c r="AC164" s="175"/>
      <c r="AD164" s="175"/>
      <c r="AE164" s="175"/>
      <c r="AF164" s="175"/>
      <c r="AG164" s="175"/>
      <c r="AH164" s="175"/>
      <c r="AI164" s="175"/>
      <c r="AJ164" s="175"/>
      <c r="AK164" s="175">
        <v>17</v>
      </c>
      <c r="AL164" s="175" t="s">
        <v>244</v>
      </c>
      <c r="AM164" s="175"/>
    </row>
    <row r="165" spans="24:39" ht="12.75" hidden="1">
      <c r="X165" s="175"/>
      <c r="Y165" s="175"/>
      <c r="Z165" s="175"/>
      <c r="AA165" s="175"/>
      <c r="AB165" s="175"/>
      <c r="AC165" s="175"/>
      <c r="AD165" s="175"/>
      <c r="AE165" s="175"/>
      <c r="AF165" s="175"/>
      <c r="AG165" s="175"/>
      <c r="AH165" s="175"/>
      <c r="AI165" s="175"/>
      <c r="AJ165" s="175"/>
      <c r="AK165" s="175">
        <v>18</v>
      </c>
      <c r="AL165" s="175" t="s">
        <v>245</v>
      </c>
      <c r="AM165" s="175"/>
    </row>
    <row r="166" spans="24:39" ht="12.75" hidden="1">
      <c r="X166" s="175"/>
      <c r="Y166" s="175"/>
      <c r="Z166" s="175"/>
      <c r="AA166" s="175"/>
      <c r="AB166" s="175"/>
      <c r="AC166" s="175"/>
      <c r="AD166" s="175"/>
      <c r="AE166" s="175"/>
      <c r="AF166" s="175"/>
      <c r="AG166" s="175"/>
      <c r="AH166" s="175"/>
      <c r="AI166" s="175"/>
      <c r="AJ166" s="175"/>
      <c r="AK166" s="175">
        <v>19</v>
      </c>
      <c r="AL166" s="175" t="s">
        <v>246</v>
      </c>
      <c r="AM166" s="175"/>
    </row>
    <row r="167" spans="24:39" ht="12.75" hidden="1">
      <c r="X167" s="175"/>
      <c r="Y167" s="175"/>
      <c r="Z167" s="175"/>
      <c r="AA167" s="175"/>
      <c r="AB167" s="175"/>
      <c r="AC167" s="175"/>
      <c r="AD167" s="175"/>
      <c r="AE167" s="175"/>
      <c r="AF167" s="175"/>
      <c r="AG167" s="175"/>
      <c r="AH167" s="175"/>
      <c r="AI167" s="175"/>
      <c r="AJ167" s="175"/>
      <c r="AK167" s="175">
        <v>20</v>
      </c>
      <c r="AL167" s="175" t="s">
        <v>222</v>
      </c>
      <c r="AM167" s="175"/>
    </row>
    <row r="168" spans="24:39" ht="12.75" hidden="1">
      <c r="X168" s="175"/>
      <c r="Y168" s="175"/>
      <c r="Z168" s="175"/>
      <c r="AA168" s="175"/>
      <c r="AB168" s="175"/>
      <c r="AC168" s="175"/>
      <c r="AD168" s="175"/>
      <c r="AE168" s="175"/>
      <c r="AF168" s="175"/>
      <c r="AG168" s="175"/>
      <c r="AH168" s="175"/>
      <c r="AI168" s="175"/>
      <c r="AJ168" s="175"/>
      <c r="AK168" s="175">
        <v>30</v>
      </c>
      <c r="AL168" s="175" t="s">
        <v>224</v>
      </c>
      <c r="AM168" s="175"/>
    </row>
    <row r="169" spans="24:39" ht="12.75" hidden="1">
      <c r="X169" s="175"/>
      <c r="Y169" s="175"/>
      <c r="Z169" s="175"/>
      <c r="AA169" s="175"/>
      <c r="AB169" s="175"/>
      <c r="AC169" s="175"/>
      <c r="AD169" s="175"/>
      <c r="AE169" s="175"/>
      <c r="AF169" s="175"/>
      <c r="AG169" s="175"/>
      <c r="AH169" s="175"/>
      <c r="AI169" s="175"/>
      <c r="AJ169" s="175"/>
      <c r="AK169" s="175">
        <v>40</v>
      </c>
      <c r="AL169" s="175" t="s">
        <v>226</v>
      </c>
      <c r="AM169" s="175"/>
    </row>
    <row r="170" spans="24:39" ht="12.75" hidden="1">
      <c r="X170" s="175"/>
      <c r="Y170" s="175"/>
      <c r="Z170" s="175"/>
      <c r="AA170" s="175"/>
      <c r="AB170" s="175"/>
      <c r="AC170" s="175"/>
      <c r="AD170" s="175"/>
      <c r="AE170" s="175"/>
      <c r="AF170" s="175"/>
      <c r="AG170" s="175"/>
      <c r="AH170" s="175"/>
      <c r="AI170" s="175"/>
      <c r="AJ170" s="175"/>
      <c r="AK170" s="175">
        <v>50</v>
      </c>
      <c r="AL170" s="175" t="s">
        <v>228</v>
      </c>
      <c r="AM170" s="175"/>
    </row>
    <row r="171" spans="24:39" ht="12.75" hidden="1">
      <c r="X171" s="175"/>
      <c r="Y171" s="175"/>
      <c r="Z171" s="175"/>
      <c r="AA171" s="175"/>
      <c r="AB171" s="175"/>
      <c r="AC171" s="175"/>
      <c r="AD171" s="175"/>
      <c r="AE171" s="175"/>
      <c r="AF171" s="175"/>
      <c r="AG171" s="175"/>
      <c r="AH171" s="175"/>
      <c r="AI171" s="175"/>
      <c r="AJ171" s="175"/>
      <c r="AK171" s="175">
        <v>60</v>
      </c>
      <c r="AL171" s="175" t="s">
        <v>230</v>
      </c>
      <c r="AM171" s="175"/>
    </row>
    <row r="172" spans="24:39" ht="12.75" hidden="1">
      <c r="X172" s="175"/>
      <c r="Y172" s="175"/>
      <c r="Z172" s="175"/>
      <c r="AA172" s="175"/>
      <c r="AB172" s="175"/>
      <c r="AC172" s="175"/>
      <c r="AD172" s="175"/>
      <c r="AE172" s="175"/>
      <c r="AF172" s="175"/>
      <c r="AG172" s="175"/>
      <c r="AH172" s="175"/>
      <c r="AI172" s="175"/>
      <c r="AJ172" s="175"/>
      <c r="AK172" s="175">
        <v>70</v>
      </c>
      <c r="AL172" s="175" t="s">
        <v>232</v>
      </c>
      <c r="AM172" s="175"/>
    </row>
    <row r="173" spans="24:39" ht="12.75" hidden="1">
      <c r="X173" s="175"/>
      <c r="Y173" s="175"/>
      <c r="Z173" s="175"/>
      <c r="AA173" s="175"/>
      <c r="AB173" s="175"/>
      <c r="AC173" s="175"/>
      <c r="AD173" s="175"/>
      <c r="AE173" s="175"/>
      <c r="AF173" s="175"/>
      <c r="AG173" s="175"/>
      <c r="AH173" s="175"/>
      <c r="AI173" s="175"/>
      <c r="AJ173" s="175"/>
      <c r="AK173" s="175">
        <v>80</v>
      </c>
      <c r="AL173" s="175" t="s">
        <v>234</v>
      </c>
      <c r="AM173" s="175"/>
    </row>
    <row r="174" spans="24:39" ht="12.75" hidden="1">
      <c r="X174" s="175"/>
      <c r="Y174" s="175"/>
      <c r="Z174" s="175"/>
      <c r="AA174" s="175"/>
      <c r="AB174" s="175"/>
      <c r="AC174" s="175"/>
      <c r="AD174" s="175"/>
      <c r="AE174" s="175"/>
      <c r="AF174" s="175"/>
      <c r="AG174" s="175"/>
      <c r="AH174" s="175"/>
      <c r="AI174" s="175"/>
      <c r="AJ174" s="175"/>
      <c r="AK174" s="175">
        <v>90</v>
      </c>
      <c r="AL174" s="175" t="s">
        <v>236</v>
      </c>
      <c r="AM174" s="175"/>
    </row>
    <row r="175" ht="12.75" hidden="1">
      <c r="AJ175" s="112"/>
    </row>
    <row r="176" ht="12.75" hidden="1">
      <c r="AJ176" s="112"/>
    </row>
    <row r="177" spans="24:39" ht="12.75" hidden="1">
      <c r="X177" s="176">
        <f>'[1]pf'!F32</f>
        <v>0</v>
      </c>
      <c r="Y177" s="175">
        <f>(X177-X180)/1000</f>
        <v>0</v>
      </c>
      <c r="Z177" s="175"/>
      <c r="AA177" s="175"/>
      <c r="AB177" s="175"/>
      <c r="AC177" s="175"/>
      <c r="AD177" s="175"/>
      <c r="AE177" s="175"/>
      <c r="AF177" s="175"/>
      <c r="AG177" s="175"/>
      <c r="AH177" s="175"/>
      <c r="AI177" s="175"/>
      <c r="AJ177" s="175"/>
      <c r="AK177" s="175">
        <v>1</v>
      </c>
      <c r="AL177" s="175" t="s">
        <v>220</v>
      </c>
      <c r="AM177" s="175"/>
    </row>
    <row r="178" spans="24:39" ht="12.75" hidden="1">
      <c r="X178" s="175">
        <f>(Y177-X179)/100</f>
        <v>0</v>
      </c>
      <c r="Y178" s="175">
        <f>X178</f>
        <v>0</v>
      </c>
      <c r="Z178" s="175">
        <f>RIGHT(Y178,2)*1</f>
        <v>0</v>
      </c>
      <c r="AA178" s="175">
        <f>(Y178-Z178)/100</f>
        <v>0</v>
      </c>
      <c r="AB178" s="175">
        <f>(Z178-RIGHT(Z178,1)*1)/10</f>
        <v>0</v>
      </c>
      <c r="AC178" s="175">
        <f>RIGHT(Y178,1)*1</f>
        <v>0</v>
      </c>
      <c r="AD178" s="175" t="str">
        <f>IF(AB178=AK178,AM178,IF(AB178=AK179,AM179,IF(AB178=AK180,AM180,IF(AB178=AK181,AM181,IF(AB178=AK182,AM182,IF(AB178=AK183,AM183,IF(AB178=AK184,AM184,IF(AB178=AK185,AM185," "))))))))</f>
        <v> </v>
      </c>
      <c r="AE178" s="175" t="str">
        <f>IF(AB178=1," ",IF(AC178=AK177,AL177,IF(AC178=AK178,AL178,IF(AC178=AK179,AL179,IF(AC178=AK180,AL180,IF(AC178=AK181,AL181,IF(AC178=AK182,AL182," ")))))))</f>
        <v> </v>
      </c>
      <c r="AF178" s="175" t="str">
        <f>IF(AB178=1," ",IF(AC178=AK183,AL183,IF(AC178=AK184,AL184,IF(AC178=AK185,AL185," "))))</f>
        <v> </v>
      </c>
      <c r="AG178" s="175" t="str">
        <f>IF(AB178=0," ",IF(AB178&gt;1," ",IF(AC178=AK178,AL188,IF(AC178=AK179,AL189,IF(AC178=AK180,AL190,IF(AC178=AK181,AL191,IF(AC178=AK182,AL192,IF(AC178=AK183,AL193," "))))))))</f>
        <v> </v>
      </c>
      <c r="AH178" s="175" t="str">
        <f>IF(AB178=0," ",IF(AB178&gt;1," ",IF(AC178=AK184,AL194,IF(AC178=AK185,AL195,IF(AC178=AK177,AL187,IF(AC178=0,AL186," "))))))</f>
        <v> </v>
      </c>
      <c r="AI178" s="175" t="str">
        <f>IF(AB178=0," ","lakh")</f>
        <v> </v>
      </c>
      <c r="AJ178" s="175" t="str">
        <f>IF(AC178=0," ",IF(AB178&gt;0," ","lakh"))</f>
        <v> </v>
      </c>
      <c r="AK178" s="175">
        <v>2</v>
      </c>
      <c r="AL178" s="175" t="s">
        <v>221</v>
      </c>
      <c r="AM178" s="175" t="s">
        <v>222</v>
      </c>
    </row>
    <row r="179" spans="24:39" ht="12.75" hidden="1">
      <c r="X179" s="175">
        <f>RIGHT(Y177,2)*1</f>
        <v>0</v>
      </c>
      <c r="Y179" s="175">
        <f>X179</f>
        <v>0</v>
      </c>
      <c r="Z179" s="175">
        <f>RIGHT(Y179,2)*1</f>
        <v>0</v>
      </c>
      <c r="AA179" s="175">
        <f>(Y179-Z179)/100</f>
        <v>0</v>
      </c>
      <c r="AB179" s="175">
        <f>(Z179-RIGHT(Z179,1)*1)/10</f>
        <v>0</v>
      </c>
      <c r="AC179" s="175">
        <f>RIGHT(Y179,1)*1</f>
        <v>0</v>
      </c>
      <c r="AD179" s="175" t="str">
        <f>IF(AB179=AK178,AM178,IF(AB179=AK179,AM179,IF(AB179=AK180,AM180,IF(AB179=AK181,AM181,IF(AB179=AK182,AM182,IF(AB179=AK183,AM183,IF(AB179=AK184,AM184,IF(AB179=AK185,AM185," "))))))))</f>
        <v> </v>
      </c>
      <c r="AE179" s="175" t="str">
        <f>IF(AB179=1," ",IF(AC179=AK177,AL177,IF(AC179=AK178,AL178,IF(AC179=AK179,AL179,IF(AC179=AK180,AL180,IF(AC179=AK181,AL181,IF(AC179=AK182,AL182," ")))))))</f>
        <v> </v>
      </c>
      <c r="AF179" s="175" t="str">
        <f>IF(AB179=1," ",IF(AC179=AK183,AL183,IF(AC179=AK184,AL184,IF(AC179=AK185,AL185," "))))</f>
        <v> </v>
      </c>
      <c r="AG179" s="175" t="str">
        <f>IF(AB179=0," ",IF(AB179&gt;1," ",IF(AC179=AK178,AL188,IF(AC179=AK179,AL189,IF(AC179=AK180,AL190,IF(AC179=AK181,AL191,IF(AC179=AK182,AL192,IF(AC179=AK183,AL193," "))))))))</f>
        <v> </v>
      </c>
      <c r="AH179" s="175" t="str">
        <f>IF(AB179=0," ",IF(AB179&gt;1," ",IF(AC179=AK184,AL194,IF(AC179=AK185,AL195,IF(AC179=AK177,AL187,IF(AC179=0,AL186," "))))))</f>
        <v> </v>
      </c>
      <c r="AI179" s="175" t="str">
        <f>IF(AB179=0," ","thousand")</f>
        <v> </v>
      </c>
      <c r="AJ179" s="175" t="str">
        <f>IF(AC179=0," ",IF(AB179&gt;0," ","thousand"))</f>
        <v> </v>
      </c>
      <c r="AK179" s="175">
        <v>3</v>
      </c>
      <c r="AL179" s="175" t="s">
        <v>223</v>
      </c>
      <c r="AM179" s="175" t="s">
        <v>224</v>
      </c>
    </row>
    <row r="180" spans="24:39" ht="12.75" hidden="1">
      <c r="X180" s="175">
        <f>RIGHT(X177,3)*1</f>
        <v>0</v>
      </c>
      <c r="Y180" s="175">
        <f>X180</f>
        <v>0</v>
      </c>
      <c r="Z180" s="175">
        <f>ROUND((Y180-AA181)/100,0)</f>
        <v>0</v>
      </c>
      <c r="AA180" s="175"/>
      <c r="AB180" s="175"/>
      <c r="AC180" s="175"/>
      <c r="AD180" s="175"/>
      <c r="AE180" s="175" t="str">
        <f>IF(Z180=0," ",IF(Z180=AK177,AL177,IF(Z180=AK178,AL178,IF(Z180=AK179,AL179,IF(Z180=AK180,AL180,IF(Z180=AK181,AL181,IF(Z180=AK182,AL182," ")))))))</f>
        <v> </v>
      </c>
      <c r="AF180" s="175" t="str">
        <f>IF(Z180=0," ",IF(Z180=AK183,AL183,IF(Z180=AK184,AL184,IF(Z180=AK185,AL185," "))))</f>
        <v> </v>
      </c>
      <c r="AG180" s="175"/>
      <c r="AH180" s="175"/>
      <c r="AI180" s="175" t="str">
        <f>IF(Z180=0," ","hundred")</f>
        <v> </v>
      </c>
      <c r="AJ180" s="175"/>
      <c r="AK180" s="175">
        <v>4</v>
      </c>
      <c r="AL180" s="175" t="s">
        <v>225</v>
      </c>
      <c r="AM180" s="175" t="s">
        <v>226</v>
      </c>
    </row>
    <row r="181" spans="24:39" ht="12.75" hidden="1">
      <c r="X181" s="175"/>
      <c r="Y181" s="175"/>
      <c r="Z181" s="175"/>
      <c r="AA181" s="175">
        <f>RIGHT(Y180,2)*1</f>
        <v>0</v>
      </c>
      <c r="AB181" s="175">
        <f>(AA181-RIGHT(AA181,1)*1)/10</f>
        <v>0</v>
      </c>
      <c r="AC181" s="175">
        <f>RIGHT(Y180,1)*1</f>
        <v>0</v>
      </c>
      <c r="AD181" s="175" t="str">
        <f>IF(AB181=AK178,AM178,IF(AB181=AK179,AM179,IF(AB181=AK180,AM180,IF(AB181=AK181,AM181,IF(AB181=AK182,AM182,IF(AB181=AK183,AM183,IF(AB181=AK184,AM184,IF(AB181=AK185,AM185," "))))))))</f>
        <v> </v>
      </c>
      <c r="AE181" s="175" t="str">
        <f>IF(AB181=1," ",IF(AC181=AK177,AL177,IF(AC181=AK178,AL178,IF(AC181=AK179,AL179,IF(AC181=AK180,AL180,IF(AC181=AK181,AL181,IF(AC181=AK182,AL182," ")))))))</f>
        <v> </v>
      </c>
      <c r="AF181" s="175" t="str">
        <f>IF(AB181=1," ",IF(AC181=AK183,AL183,IF(AC181=AK184,AL184,IF(AC181=AK185,AL185," "))))</f>
        <v> </v>
      </c>
      <c r="AG181" s="175" t="str">
        <f>IF(AB181=0," ",IF(AB181&gt;1," ",IF(AC181=AK178,AL188,IF(AC181=AK179,AL189,IF(AC181=AK180,AL190,IF(AC181=AK181,AL191,IF(AC181=AL192,AL182,IF(AC181=AK183,AL193," "))))))))</f>
        <v> </v>
      </c>
      <c r="AH181" s="175" t="str">
        <f>IF(AB181=0," ",IF(AB181&gt;1," ",IF(AC181=AK184,AL194,IF(AC181=AK185,AL195,IF(AC181=AK177,AL187,IF(AC181=0,AL186," "))))))</f>
        <v> </v>
      </c>
      <c r="AI181" s="175"/>
      <c r="AJ181" s="175"/>
      <c r="AK181" s="175">
        <v>5</v>
      </c>
      <c r="AL181" s="175" t="s">
        <v>227</v>
      </c>
      <c r="AM181" s="175" t="s">
        <v>228</v>
      </c>
    </row>
    <row r="182" spans="24:39" ht="12.75" hidden="1">
      <c r="X182" s="175"/>
      <c r="Y182" s="175"/>
      <c r="Z182" s="175"/>
      <c r="AA182" s="175"/>
      <c r="AB182" s="175">
        <f>AB181</f>
        <v>0</v>
      </c>
      <c r="AC182" s="175">
        <f>AC181</f>
        <v>0</v>
      </c>
      <c r="AD182" s="175"/>
      <c r="AE182" s="175"/>
      <c r="AF182" s="175"/>
      <c r="AG182" s="175"/>
      <c r="AH182" s="175"/>
      <c r="AI182" s="175"/>
      <c r="AJ182" s="175"/>
      <c r="AK182" s="175">
        <v>6</v>
      </c>
      <c r="AL182" s="175" t="s">
        <v>229</v>
      </c>
      <c r="AM182" s="175" t="s">
        <v>230</v>
      </c>
    </row>
    <row r="183" spans="24:39" ht="12.75" hidden="1">
      <c r="X183" s="175"/>
      <c r="Y183" s="175"/>
      <c r="Z183" s="175"/>
      <c r="AA183" s="175"/>
      <c r="AB183" s="175"/>
      <c r="AC183" s="175"/>
      <c r="AD183" s="175"/>
      <c r="AE183" s="175"/>
      <c r="AF183" s="175"/>
      <c r="AG183" s="175"/>
      <c r="AH183" s="175"/>
      <c r="AI183" s="175"/>
      <c r="AJ183" s="175"/>
      <c r="AK183" s="175">
        <v>7</v>
      </c>
      <c r="AL183" s="175" t="s">
        <v>231</v>
      </c>
      <c r="AM183" s="175" t="s">
        <v>232</v>
      </c>
    </row>
    <row r="184" spans="24:39" ht="12.75" hidden="1">
      <c r="X184" s="175"/>
      <c r="Y184" s="175"/>
      <c r="Z184" s="175"/>
      <c r="AA184" s="175"/>
      <c r="AB184" s="175"/>
      <c r="AC184" s="175"/>
      <c r="AD184" s="175"/>
      <c r="AE184" s="175"/>
      <c r="AF184" s="175"/>
      <c r="AG184" s="175"/>
      <c r="AH184" s="175"/>
      <c r="AI184" s="175"/>
      <c r="AJ184" s="175"/>
      <c r="AK184" s="175">
        <v>8</v>
      </c>
      <c r="AL184" s="175" t="s">
        <v>233</v>
      </c>
      <c r="AM184" s="175" t="s">
        <v>234</v>
      </c>
    </row>
    <row r="185" spans="24:39" ht="12.75" hidden="1">
      <c r="X185" s="175">
        <f>TRIM(AD178&amp;" "&amp;AE178&amp;" "&amp;AF178&amp;" "&amp;AG178&amp;" "&amp;AH178&amp;" "&amp;AI178&amp;" "&amp;AJ178)</f>
      </c>
      <c r="Y185" s="175"/>
      <c r="Z185" s="175"/>
      <c r="AA185" s="175"/>
      <c r="AB185" s="175"/>
      <c r="AC185" s="175"/>
      <c r="AD185" s="175"/>
      <c r="AE185" s="175"/>
      <c r="AF185" s="175"/>
      <c r="AG185" s="175"/>
      <c r="AH185" s="175"/>
      <c r="AI185" s="175"/>
      <c r="AJ185" s="175"/>
      <c r="AK185" s="175">
        <v>9</v>
      </c>
      <c r="AL185" s="175" t="s">
        <v>235</v>
      </c>
      <c r="AM185" s="175" t="s">
        <v>236</v>
      </c>
    </row>
    <row r="186" spans="24:39" ht="12.75" hidden="1">
      <c r="X186" s="175">
        <f>TRIM(AD179&amp;" "&amp;AE179&amp;" "&amp;AF179&amp;" "&amp;AG179&amp;" "&amp;AH179&amp;" "&amp;AI179&amp;" "&amp;AJ179)</f>
      </c>
      <c r="Y186" s="175"/>
      <c r="Z186" s="175"/>
      <c r="AA186" s="175"/>
      <c r="AB186" s="175"/>
      <c r="AC186" s="175"/>
      <c r="AD186" s="175"/>
      <c r="AE186" s="175"/>
      <c r="AF186" s="175"/>
      <c r="AG186" s="175"/>
      <c r="AH186" s="175"/>
      <c r="AI186" s="175"/>
      <c r="AJ186" s="175"/>
      <c r="AK186" s="175">
        <v>10</v>
      </c>
      <c r="AL186" s="175" t="s">
        <v>237</v>
      </c>
      <c r="AM186" s="175"/>
    </row>
    <row r="187" spans="24:39" ht="12.75" hidden="1">
      <c r="X187" s="175">
        <f>TRIM(AD180&amp;" "&amp;AE180&amp;" "&amp;AF180&amp;" "&amp;AG180&amp;" "&amp;AH180&amp;" "&amp;AI180&amp;" "&amp;AJ180)</f>
      </c>
      <c r="Y187" s="175"/>
      <c r="Z187" s="175"/>
      <c r="AA187" s="175"/>
      <c r="AB187" s="175"/>
      <c r="AC187" s="175"/>
      <c r="AD187" s="175"/>
      <c r="AE187" s="175"/>
      <c r="AF187" s="175"/>
      <c r="AG187" s="175"/>
      <c r="AH187" s="175"/>
      <c r="AI187" s="175"/>
      <c r="AJ187" s="175"/>
      <c r="AK187" s="175">
        <v>11</v>
      </c>
      <c r="AL187" s="175" t="s">
        <v>238</v>
      </c>
      <c r="AM187" s="175"/>
    </row>
    <row r="188" spans="24:39" ht="12.75" hidden="1">
      <c r="X188" s="175">
        <f>TRIM(AD181&amp;" "&amp;AE181&amp;" "&amp;AF181&amp;" "&amp;AG181&amp;" "&amp;AH181)</f>
      </c>
      <c r="Y188" s="175"/>
      <c r="Z188" s="175"/>
      <c r="AA188" s="175"/>
      <c r="AB188" s="175"/>
      <c r="AC188" s="175"/>
      <c r="AD188" s="175"/>
      <c r="AE188" s="175"/>
      <c r="AF188" s="175"/>
      <c r="AG188" s="175"/>
      <c r="AH188" s="175"/>
      <c r="AI188" s="175"/>
      <c r="AJ188" s="175"/>
      <c r="AK188" s="175">
        <v>12</v>
      </c>
      <c r="AL188" s="175" t="s">
        <v>239</v>
      </c>
      <c r="AM188" s="175"/>
    </row>
    <row r="189" spans="24:39" ht="12.75" hidden="1">
      <c r="X189" s="175" t="str">
        <f>TRIM(X185&amp;" "&amp;X186&amp;" "&amp;X187&amp;" "&amp;X188)&amp;" only"</f>
        <v> only</v>
      </c>
      <c r="Y189" s="175"/>
      <c r="Z189" s="175"/>
      <c r="AA189" s="175"/>
      <c r="AB189" s="175"/>
      <c r="AC189" s="175"/>
      <c r="AD189" s="175"/>
      <c r="AE189" s="175"/>
      <c r="AF189" s="175"/>
      <c r="AG189" s="175"/>
      <c r="AH189" s="175"/>
      <c r="AI189" s="175"/>
      <c r="AJ189" s="175"/>
      <c r="AK189" s="175">
        <v>13</v>
      </c>
      <c r="AL189" s="175" t="s">
        <v>240</v>
      </c>
      <c r="AM189" s="175"/>
    </row>
    <row r="190" spans="24:39" ht="12.75" hidden="1">
      <c r="X190" s="175"/>
      <c r="Y190" s="175"/>
      <c r="Z190" s="175"/>
      <c r="AA190" s="175"/>
      <c r="AB190" s="175"/>
      <c r="AC190" s="175"/>
      <c r="AD190" s="175"/>
      <c r="AE190" s="175"/>
      <c r="AF190" s="175"/>
      <c r="AG190" s="175"/>
      <c r="AH190" s="175"/>
      <c r="AI190" s="175"/>
      <c r="AJ190" s="175"/>
      <c r="AK190" s="175">
        <v>14</v>
      </c>
      <c r="AL190" s="175" t="s">
        <v>241</v>
      </c>
      <c r="AM190" s="175"/>
    </row>
    <row r="191" spans="24:39" ht="12.75" hidden="1">
      <c r="X191" s="175"/>
      <c r="Y191" s="175"/>
      <c r="Z191" s="175"/>
      <c r="AA191" s="175"/>
      <c r="AB191" s="175"/>
      <c r="AC191" s="175"/>
      <c r="AD191" s="175"/>
      <c r="AE191" s="175"/>
      <c r="AF191" s="175"/>
      <c r="AG191" s="175"/>
      <c r="AH191" s="175"/>
      <c r="AI191" s="175"/>
      <c r="AJ191" s="175"/>
      <c r="AK191" s="175">
        <v>15</v>
      </c>
      <c r="AL191" s="175" t="s">
        <v>242</v>
      </c>
      <c r="AM191" s="175"/>
    </row>
    <row r="192" spans="24:39" ht="12.75" hidden="1">
      <c r="X192" s="175"/>
      <c r="Y192" s="175"/>
      <c r="Z192" s="175"/>
      <c r="AA192" s="175"/>
      <c r="AB192" s="175"/>
      <c r="AC192" s="175"/>
      <c r="AD192" s="175"/>
      <c r="AE192" s="175"/>
      <c r="AF192" s="175"/>
      <c r="AG192" s="175"/>
      <c r="AH192" s="175"/>
      <c r="AI192" s="175"/>
      <c r="AJ192" s="175"/>
      <c r="AK192" s="175">
        <v>16</v>
      </c>
      <c r="AL192" s="175" t="s">
        <v>243</v>
      </c>
      <c r="AM192" s="175"/>
    </row>
    <row r="193" spans="24:39" ht="12.75" hidden="1">
      <c r="X193" s="175"/>
      <c r="Y193" s="175"/>
      <c r="Z193" s="175"/>
      <c r="AA193" s="175"/>
      <c r="AB193" s="175"/>
      <c r="AC193" s="175"/>
      <c r="AD193" s="175"/>
      <c r="AE193" s="175"/>
      <c r="AF193" s="175"/>
      <c r="AG193" s="175"/>
      <c r="AH193" s="175"/>
      <c r="AI193" s="175"/>
      <c r="AJ193" s="175"/>
      <c r="AK193" s="175">
        <v>17</v>
      </c>
      <c r="AL193" s="175" t="s">
        <v>244</v>
      </c>
      <c r="AM193" s="175"/>
    </row>
    <row r="194" spans="24:39" ht="12.75" hidden="1">
      <c r="X194" s="175"/>
      <c r="Y194" s="175"/>
      <c r="Z194" s="175"/>
      <c r="AA194" s="175"/>
      <c r="AB194" s="175"/>
      <c r="AC194" s="175"/>
      <c r="AD194" s="175"/>
      <c r="AE194" s="175"/>
      <c r="AF194" s="175"/>
      <c r="AG194" s="175"/>
      <c r="AH194" s="175"/>
      <c r="AI194" s="175"/>
      <c r="AJ194" s="175"/>
      <c r="AK194" s="175">
        <v>18</v>
      </c>
      <c r="AL194" s="175" t="s">
        <v>245</v>
      </c>
      <c r="AM194" s="175"/>
    </row>
    <row r="195" spans="24:39" ht="12.75" hidden="1">
      <c r="X195" s="175"/>
      <c r="Y195" s="175"/>
      <c r="Z195" s="175"/>
      <c r="AA195" s="175"/>
      <c r="AB195" s="175"/>
      <c r="AC195" s="175"/>
      <c r="AD195" s="175"/>
      <c r="AE195" s="175"/>
      <c r="AF195" s="175"/>
      <c r="AG195" s="175"/>
      <c r="AH195" s="175"/>
      <c r="AI195" s="175"/>
      <c r="AJ195" s="175"/>
      <c r="AK195" s="175">
        <v>19</v>
      </c>
      <c r="AL195" s="175" t="s">
        <v>246</v>
      </c>
      <c r="AM195" s="175"/>
    </row>
    <row r="196" spans="24:39" ht="12.75" hidden="1">
      <c r="X196" s="175"/>
      <c r="Y196" s="175"/>
      <c r="Z196" s="175"/>
      <c r="AA196" s="175"/>
      <c r="AB196" s="175"/>
      <c r="AC196" s="175"/>
      <c r="AD196" s="175"/>
      <c r="AE196" s="175"/>
      <c r="AF196" s="175"/>
      <c r="AG196" s="175"/>
      <c r="AH196" s="175"/>
      <c r="AI196" s="175"/>
      <c r="AJ196" s="175"/>
      <c r="AK196" s="175">
        <v>20</v>
      </c>
      <c r="AL196" s="175" t="s">
        <v>222</v>
      </c>
      <c r="AM196" s="175"/>
    </row>
    <row r="197" spans="24:39" ht="12.75" hidden="1">
      <c r="X197" s="175"/>
      <c r="Y197" s="175"/>
      <c r="Z197" s="175"/>
      <c r="AA197" s="175"/>
      <c r="AB197" s="175"/>
      <c r="AC197" s="175"/>
      <c r="AD197" s="175"/>
      <c r="AE197" s="175"/>
      <c r="AF197" s="175"/>
      <c r="AG197" s="175"/>
      <c r="AH197" s="175"/>
      <c r="AI197" s="175"/>
      <c r="AJ197" s="175"/>
      <c r="AK197" s="175">
        <v>30</v>
      </c>
      <c r="AL197" s="175" t="s">
        <v>224</v>
      </c>
      <c r="AM197" s="175"/>
    </row>
    <row r="198" spans="24:39" ht="12.75" hidden="1">
      <c r="X198" s="175"/>
      <c r="Y198" s="175"/>
      <c r="Z198" s="175"/>
      <c r="AA198" s="175"/>
      <c r="AB198" s="175"/>
      <c r="AC198" s="175"/>
      <c r="AD198" s="175"/>
      <c r="AE198" s="175"/>
      <c r="AF198" s="175"/>
      <c r="AG198" s="175"/>
      <c r="AH198" s="175"/>
      <c r="AI198" s="175"/>
      <c r="AJ198" s="175"/>
      <c r="AK198" s="175">
        <v>40</v>
      </c>
      <c r="AL198" s="175" t="s">
        <v>226</v>
      </c>
      <c r="AM198" s="175"/>
    </row>
    <row r="199" spans="24:39" ht="12.75" hidden="1">
      <c r="X199" s="175"/>
      <c r="Y199" s="175"/>
      <c r="Z199" s="175"/>
      <c r="AA199" s="175"/>
      <c r="AB199" s="175"/>
      <c r="AC199" s="175"/>
      <c r="AD199" s="175"/>
      <c r="AE199" s="175"/>
      <c r="AF199" s="175"/>
      <c r="AG199" s="175"/>
      <c r="AH199" s="175"/>
      <c r="AI199" s="175"/>
      <c r="AJ199" s="175"/>
      <c r="AK199" s="175">
        <v>50</v>
      </c>
      <c r="AL199" s="175" t="s">
        <v>228</v>
      </c>
      <c r="AM199" s="175"/>
    </row>
    <row r="200" spans="24:39" ht="12.75" hidden="1">
      <c r="X200" s="175"/>
      <c r="Y200" s="175"/>
      <c r="Z200" s="175"/>
      <c r="AA200" s="175"/>
      <c r="AB200" s="175"/>
      <c r="AC200" s="175"/>
      <c r="AD200" s="175"/>
      <c r="AE200" s="175"/>
      <c r="AF200" s="175"/>
      <c r="AG200" s="175"/>
      <c r="AH200" s="175"/>
      <c r="AI200" s="175"/>
      <c r="AJ200" s="175"/>
      <c r="AK200" s="175">
        <v>60</v>
      </c>
      <c r="AL200" s="175" t="s">
        <v>230</v>
      </c>
      <c r="AM200" s="175"/>
    </row>
    <row r="201" spans="24:39" ht="12.75" hidden="1">
      <c r="X201" s="175"/>
      <c r="Y201" s="175"/>
      <c r="Z201" s="175"/>
      <c r="AA201" s="175"/>
      <c r="AB201" s="175"/>
      <c r="AC201" s="175"/>
      <c r="AD201" s="175"/>
      <c r="AE201" s="175"/>
      <c r="AF201" s="175"/>
      <c r="AG201" s="175"/>
      <c r="AH201" s="175"/>
      <c r="AI201" s="175"/>
      <c r="AJ201" s="175"/>
      <c r="AK201" s="175">
        <v>70</v>
      </c>
      <c r="AL201" s="175" t="s">
        <v>232</v>
      </c>
      <c r="AM201" s="175"/>
    </row>
    <row r="202" spans="24:39" ht="12.75" hidden="1">
      <c r="X202" s="175"/>
      <c r="Y202" s="175"/>
      <c r="Z202" s="175"/>
      <c r="AA202" s="175"/>
      <c r="AB202" s="175"/>
      <c r="AC202" s="175"/>
      <c r="AD202" s="175"/>
      <c r="AE202" s="175"/>
      <c r="AF202" s="175"/>
      <c r="AG202" s="175"/>
      <c r="AH202" s="175"/>
      <c r="AI202" s="175"/>
      <c r="AJ202" s="175"/>
      <c r="AK202" s="175">
        <v>80</v>
      </c>
      <c r="AL202" s="175" t="s">
        <v>234</v>
      </c>
      <c r="AM202" s="175"/>
    </row>
    <row r="203" spans="24:39" ht="12.75" hidden="1">
      <c r="X203" s="175"/>
      <c r="Y203" s="175"/>
      <c r="Z203" s="175"/>
      <c r="AA203" s="175"/>
      <c r="AB203" s="175"/>
      <c r="AC203" s="175"/>
      <c r="AD203" s="175"/>
      <c r="AE203" s="175"/>
      <c r="AF203" s="175"/>
      <c r="AG203" s="175"/>
      <c r="AH203" s="175"/>
      <c r="AI203" s="175"/>
      <c r="AJ203" s="175"/>
      <c r="AK203" s="175">
        <v>90</v>
      </c>
      <c r="AL203" s="175" t="s">
        <v>236</v>
      </c>
      <c r="AM203" s="175"/>
    </row>
    <row r="204" ht="12.75" hidden="1">
      <c r="AJ204" s="112"/>
    </row>
    <row r="205" ht="12.75" hidden="1">
      <c r="AJ205" s="112"/>
    </row>
    <row r="206" ht="12.75" hidden="1">
      <c r="AJ206" s="112"/>
    </row>
    <row r="207" ht="12.75" hidden="1">
      <c r="AJ207" s="112"/>
    </row>
    <row r="208" ht="12.75" hidden="1">
      <c r="AJ208" s="112"/>
    </row>
    <row r="209" ht="12.75" hidden="1">
      <c r="AJ209" s="112"/>
    </row>
    <row r="210" ht="12.75" hidden="1">
      <c r="AJ210" s="112"/>
    </row>
    <row r="211" ht="12.75" hidden="1">
      <c r="AJ211" s="112"/>
    </row>
    <row r="212" ht="12.75" hidden="1">
      <c r="AJ212" s="112"/>
    </row>
    <row r="213" ht="12.75" hidden="1">
      <c r="AJ213" s="112"/>
    </row>
    <row r="214" ht="12.75" hidden="1">
      <c r="AJ214" s="112"/>
    </row>
    <row r="215" ht="12.75" hidden="1">
      <c r="AJ215" s="112"/>
    </row>
    <row r="216" ht="12.75" hidden="1">
      <c r="AJ216" s="112"/>
    </row>
    <row r="217" ht="12.75" hidden="1">
      <c r="AJ217" s="112"/>
    </row>
    <row r="218" ht="12.75" hidden="1">
      <c r="AJ218" s="112"/>
    </row>
    <row r="219" ht="12.75" hidden="1">
      <c r="AJ219" s="112"/>
    </row>
    <row r="220" ht="12.75" hidden="1">
      <c r="AJ220" s="112"/>
    </row>
    <row r="221" ht="12.75" hidden="1">
      <c r="AJ221" s="112"/>
    </row>
    <row r="222" ht="12.75" hidden="1">
      <c r="AJ222" s="112"/>
    </row>
    <row r="223" ht="12.75" hidden="1">
      <c r="AJ223" s="112"/>
    </row>
    <row r="224" ht="12.75" hidden="1">
      <c r="AJ224" s="112"/>
    </row>
    <row r="225" ht="12.75" hidden="1">
      <c r="AJ225" s="112"/>
    </row>
    <row r="226" ht="12.75" hidden="1">
      <c r="AJ226" s="112"/>
    </row>
    <row r="227" ht="12.75" hidden="1">
      <c r="AJ227" s="112"/>
    </row>
    <row r="228" ht="12.75" hidden="1">
      <c r="AJ228" s="112"/>
    </row>
    <row r="229" ht="12.75" hidden="1">
      <c r="AJ229" s="112"/>
    </row>
    <row r="230" ht="12.75" hidden="1">
      <c r="AJ230" s="112"/>
    </row>
    <row r="231" ht="12.75">
      <c r="AJ231" s="112"/>
    </row>
    <row r="232" ht="12.75">
      <c r="AJ232" s="112"/>
    </row>
    <row r="233" ht="12.75">
      <c r="AJ233" s="112"/>
    </row>
    <row r="234" ht="12.75">
      <c r="AJ234" s="112"/>
    </row>
    <row r="235" ht="12.75">
      <c r="AJ235" s="112"/>
    </row>
    <row r="236" ht="12.75">
      <c r="AJ236" s="112"/>
    </row>
    <row r="237" ht="12.75">
      <c r="AJ237" s="112"/>
    </row>
    <row r="238" ht="12.75">
      <c r="AJ238" s="112"/>
    </row>
    <row r="239" ht="12.75">
      <c r="AJ239" s="112"/>
    </row>
    <row r="240" ht="12.75">
      <c r="AJ240" s="112"/>
    </row>
    <row r="241" ht="12.75">
      <c r="AJ241" s="112"/>
    </row>
    <row r="242" ht="12.75">
      <c r="AJ242" s="112"/>
    </row>
    <row r="243" ht="12.75">
      <c r="AJ243" s="112"/>
    </row>
    <row r="244" ht="12.75">
      <c r="AJ244" s="112"/>
    </row>
    <row r="245" ht="12.75">
      <c r="AJ245" s="112"/>
    </row>
    <row r="246" ht="12.75">
      <c r="AJ246" s="112"/>
    </row>
    <row r="247" ht="12.75">
      <c r="AJ247" s="112"/>
    </row>
    <row r="248" ht="12.75">
      <c r="AJ248" s="112"/>
    </row>
    <row r="249" ht="12.75">
      <c r="AJ249" s="112"/>
    </row>
    <row r="250" ht="12.75">
      <c r="AJ250" s="112"/>
    </row>
    <row r="251" ht="12.75">
      <c r="AJ251" s="112"/>
    </row>
    <row r="252" ht="12.75">
      <c r="AJ252" s="112"/>
    </row>
    <row r="253" ht="12.75">
      <c r="AJ253" s="112"/>
    </row>
    <row r="254" ht="12.75">
      <c r="AJ254" s="112"/>
    </row>
    <row r="255" ht="12.75">
      <c r="AJ255" s="112"/>
    </row>
    <row r="256" ht="12.75">
      <c r="AJ256" s="112"/>
    </row>
    <row r="257" ht="12.75">
      <c r="AJ257" s="112"/>
    </row>
    <row r="258" ht="12.75">
      <c r="AJ258" s="112"/>
    </row>
    <row r="259" ht="12.75">
      <c r="AJ259" s="112"/>
    </row>
    <row r="260" ht="12.75">
      <c r="AJ260" s="112"/>
    </row>
    <row r="261" ht="12.75">
      <c r="AJ261" s="112"/>
    </row>
    <row r="262" ht="12.75">
      <c r="AJ262" s="112"/>
    </row>
    <row r="263" ht="12.75">
      <c r="AJ263" s="112"/>
    </row>
    <row r="264" ht="12.75">
      <c r="AJ264" s="112"/>
    </row>
    <row r="265" ht="12.75">
      <c r="AJ265" s="112"/>
    </row>
    <row r="266" ht="12.75">
      <c r="AJ266" s="112"/>
    </row>
    <row r="267" ht="12.75">
      <c r="AJ267" s="112"/>
    </row>
    <row r="268" ht="12.75">
      <c r="AJ268" s="112"/>
    </row>
    <row r="269" ht="12.75">
      <c r="AJ269" s="112"/>
    </row>
    <row r="270" ht="12.75">
      <c r="AJ270" s="112"/>
    </row>
    <row r="271" ht="12.75">
      <c r="AJ271" s="112"/>
    </row>
    <row r="272" ht="12.75">
      <c r="AJ272" s="112"/>
    </row>
    <row r="273" ht="12.75">
      <c r="AJ273" s="112"/>
    </row>
    <row r="274" ht="12.75">
      <c r="AJ274" s="112"/>
    </row>
    <row r="275" ht="12.75">
      <c r="AJ275" s="112"/>
    </row>
    <row r="276" ht="12.75">
      <c r="AJ276" s="112"/>
    </row>
    <row r="277" ht="12.75">
      <c r="AJ277" s="112"/>
    </row>
    <row r="278" ht="12.75">
      <c r="AJ278" s="112"/>
    </row>
    <row r="279" ht="12.75">
      <c r="AJ279" s="112"/>
    </row>
    <row r="280" ht="12.75">
      <c r="AJ280" s="112"/>
    </row>
    <row r="281" ht="12.75">
      <c r="AJ281" s="112"/>
    </row>
    <row r="282" ht="12.75">
      <c r="AJ282" s="112"/>
    </row>
    <row r="283" ht="12.75">
      <c r="AJ283" s="112"/>
    </row>
    <row r="284" ht="12.75">
      <c r="AJ284" s="112"/>
    </row>
    <row r="285" ht="12.75">
      <c r="AJ285" s="112"/>
    </row>
    <row r="286" ht="12.75">
      <c r="AJ286" s="112"/>
    </row>
    <row r="287" ht="12.75">
      <c r="AJ287" s="112"/>
    </row>
    <row r="288" ht="12.75">
      <c r="AJ288" s="112"/>
    </row>
    <row r="289" ht="12.75">
      <c r="AJ289" s="112"/>
    </row>
    <row r="290" ht="12.75">
      <c r="AJ290" s="112"/>
    </row>
    <row r="291" ht="12.75">
      <c r="AJ291" s="112"/>
    </row>
    <row r="292" ht="12.75">
      <c r="AJ292" s="112"/>
    </row>
    <row r="293" ht="12.75">
      <c r="AJ293" s="112"/>
    </row>
    <row r="294" ht="12.75">
      <c r="AJ294" s="112"/>
    </row>
    <row r="295" ht="12.75">
      <c r="AJ295" s="112"/>
    </row>
    <row r="296" ht="12.75">
      <c r="AJ296" s="112"/>
    </row>
    <row r="297" ht="12.75">
      <c r="AJ297" s="112"/>
    </row>
    <row r="298" ht="12.75">
      <c r="AJ298" s="112"/>
    </row>
    <row r="299" ht="12.75">
      <c r="AJ299" s="112"/>
    </row>
    <row r="300" ht="12.75">
      <c r="AJ300" s="112"/>
    </row>
    <row r="301" ht="12.75">
      <c r="AJ301" s="112"/>
    </row>
    <row r="302" ht="12.75">
      <c r="AJ302" s="112"/>
    </row>
    <row r="303" ht="12.75">
      <c r="AJ303" s="112"/>
    </row>
    <row r="304" ht="12.75">
      <c r="AJ304" s="112"/>
    </row>
    <row r="305" ht="12.75">
      <c r="AJ305" s="112"/>
    </row>
    <row r="306" ht="12.75">
      <c r="AJ306" s="112"/>
    </row>
    <row r="307" ht="12.75">
      <c r="AJ307" s="112"/>
    </row>
    <row r="308" ht="12.75">
      <c r="AJ308" s="112"/>
    </row>
    <row r="309" ht="12.75">
      <c r="AJ309" s="112"/>
    </row>
    <row r="310" ht="12.75">
      <c r="AJ310" s="112"/>
    </row>
    <row r="311" ht="12.75">
      <c r="AJ311" s="112"/>
    </row>
    <row r="312" ht="12.75">
      <c r="AJ312" s="112"/>
    </row>
    <row r="313" ht="12.75">
      <c r="AJ313" s="112"/>
    </row>
    <row r="314" ht="12.75">
      <c r="AJ314" s="112"/>
    </row>
    <row r="315" ht="12.75">
      <c r="AJ315" s="112"/>
    </row>
    <row r="316" ht="12.75">
      <c r="AJ316" s="112"/>
    </row>
    <row r="317" ht="12.75">
      <c r="AJ317" s="112"/>
    </row>
    <row r="318" ht="12.75">
      <c r="AJ318" s="112"/>
    </row>
    <row r="319" ht="12.75">
      <c r="AJ319" s="112"/>
    </row>
    <row r="320" ht="12.75">
      <c r="AJ320" s="112"/>
    </row>
    <row r="321" ht="12.75">
      <c r="AJ321" s="112"/>
    </row>
    <row r="322" ht="12.75">
      <c r="AJ322" s="112"/>
    </row>
    <row r="323" ht="12.75">
      <c r="AJ323" s="112"/>
    </row>
    <row r="324" ht="12.75">
      <c r="AJ324" s="112"/>
    </row>
    <row r="325" ht="12.75">
      <c r="AJ325" s="112"/>
    </row>
    <row r="326" ht="12.75">
      <c r="AJ326" s="112"/>
    </row>
    <row r="327" ht="12.75">
      <c r="AJ327" s="112"/>
    </row>
    <row r="328" ht="12.75">
      <c r="AJ328" s="112"/>
    </row>
    <row r="329" ht="12.75">
      <c r="AJ329" s="112"/>
    </row>
    <row r="330" ht="12.75">
      <c r="AJ330" s="112"/>
    </row>
    <row r="331" ht="12.75">
      <c r="AJ331" s="112"/>
    </row>
    <row r="332" ht="12.75">
      <c r="AJ332" s="112"/>
    </row>
    <row r="333" ht="12.75">
      <c r="AJ333" s="112"/>
    </row>
    <row r="334" ht="12.75">
      <c r="AJ334" s="112"/>
    </row>
    <row r="335" ht="12.75">
      <c r="AJ335" s="112"/>
    </row>
  </sheetData>
  <sheetProtection password="DE4B" sheet="1" selectLockedCells="1"/>
  <mergeCells count="69">
    <mergeCell ref="B51:P51"/>
    <mergeCell ref="H33:K33"/>
    <mergeCell ref="H34:K34"/>
    <mergeCell ref="H35:K35"/>
    <mergeCell ref="H36:K36"/>
    <mergeCell ref="N59:P59"/>
    <mergeCell ref="H42:K42"/>
    <mergeCell ref="H43:K43"/>
    <mergeCell ref="B52:P52"/>
    <mergeCell ref="B53:P53"/>
    <mergeCell ref="B44:G44"/>
    <mergeCell ref="A45:K47"/>
    <mergeCell ref="M47:P47"/>
    <mergeCell ref="B49:P49"/>
    <mergeCell ref="B50:P50"/>
    <mergeCell ref="H21:K21"/>
    <mergeCell ref="P21:P22"/>
    <mergeCell ref="H23:L23"/>
    <mergeCell ref="H25:L25"/>
    <mergeCell ref="H37:K37"/>
    <mergeCell ref="A38:A43"/>
    <mergeCell ref="H38:K38"/>
    <mergeCell ref="H39:K39"/>
    <mergeCell ref="H40:K40"/>
    <mergeCell ref="H41:K41"/>
    <mergeCell ref="O19:O20"/>
    <mergeCell ref="P19:P20"/>
    <mergeCell ref="F30:F31"/>
    <mergeCell ref="G30:G31"/>
    <mergeCell ref="B19:C19"/>
    <mergeCell ref="H19:L20"/>
    <mergeCell ref="B28:D28"/>
    <mergeCell ref="B30:C31"/>
    <mergeCell ref="D30:D31"/>
    <mergeCell ref="E30:E31"/>
    <mergeCell ref="B17:C17"/>
    <mergeCell ref="H17:L17"/>
    <mergeCell ref="M17:M18"/>
    <mergeCell ref="N17:N18"/>
    <mergeCell ref="M19:M20"/>
    <mergeCell ref="N19:N20"/>
    <mergeCell ref="O17:O18"/>
    <mergeCell ref="P17:P18"/>
    <mergeCell ref="B13:C13"/>
    <mergeCell ref="D13:K13"/>
    <mergeCell ref="B14:C14"/>
    <mergeCell ref="O14:P14"/>
    <mergeCell ref="B15:C15"/>
    <mergeCell ref="H15:L15"/>
    <mergeCell ref="M15:M16"/>
    <mergeCell ref="N15:N16"/>
    <mergeCell ref="O15:O16"/>
    <mergeCell ref="P15:P16"/>
    <mergeCell ref="O9:P9"/>
    <mergeCell ref="B10:C10"/>
    <mergeCell ref="D10:K10"/>
    <mergeCell ref="O10:P10"/>
    <mergeCell ref="D12:K12"/>
    <mergeCell ref="O12:P12"/>
    <mergeCell ref="O6:P6"/>
    <mergeCell ref="B7:D7"/>
    <mergeCell ref="O7:P7"/>
    <mergeCell ref="D9:K9"/>
    <mergeCell ref="A1:Q1"/>
    <mergeCell ref="A2:Q2"/>
    <mergeCell ref="A3:Q3"/>
    <mergeCell ref="G5:K5"/>
    <mergeCell ref="N5:P5"/>
    <mergeCell ref="A6:A37"/>
  </mergeCells>
  <dataValidations count="1">
    <dataValidation type="list" allowBlank="1" showInputMessage="1" showErrorMessage="1" sqref="D10:K11">
      <formula1>"HEAD MASTER,HEAD MISTRESS,MANDAL EDUCATIONAL OFFICER"</formula1>
    </dataValidation>
  </dataValidations>
  <printOptions horizontalCentered="1"/>
  <pageMargins left="0.5" right="0.5" top="0.57" bottom="0.393700787401575" header="0.511811023622047" footer="0.511811023622047"/>
  <pageSetup fitToHeight="1" fitToWidth="1" horizontalDpi="180" verticalDpi="180" orientation="portrait" paperSize="9" scale="93" r:id="rId2"/>
  <drawing r:id="rId1"/>
</worksheet>
</file>

<file path=xl/worksheets/sheet7.xml><?xml version="1.0" encoding="utf-8"?>
<worksheet xmlns="http://schemas.openxmlformats.org/spreadsheetml/2006/main" xmlns:r="http://schemas.openxmlformats.org/officeDocument/2006/relationships">
  <dimension ref="A1:L37"/>
  <sheetViews>
    <sheetView zoomScalePageLayoutView="0" workbookViewId="0" topLeftCell="A1">
      <selection activeCell="E28" sqref="E28"/>
    </sheetView>
  </sheetViews>
  <sheetFormatPr defaultColWidth="9.140625" defaultRowHeight="12.75"/>
  <cols>
    <col min="1" max="2" width="9.140625" style="52" customWidth="1"/>
    <col min="3" max="3" width="7.57421875" style="52" customWidth="1"/>
    <col min="4" max="16384" width="9.140625" style="52" customWidth="1"/>
  </cols>
  <sheetData>
    <row r="1" spans="1:10" ht="13.5">
      <c r="A1" s="664" t="s">
        <v>247</v>
      </c>
      <c r="B1" s="664"/>
      <c r="C1" s="664"/>
      <c r="D1" s="664"/>
      <c r="E1" s="664"/>
      <c r="F1" s="664"/>
      <c r="G1" s="664"/>
      <c r="H1" s="664"/>
      <c r="I1" s="664"/>
      <c r="J1" s="664"/>
    </row>
    <row r="2" spans="1:10" ht="13.5">
      <c r="A2" s="177"/>
      <c r="B2" s="175"/>
      <c r="C2" s="175"/>
      <c r="D2" s="175"/>
      <c r="E2" s="175"/>
      <c r="F2" s="175"/>
      <c r="G2" s="175"/>
      <c r="H2" s="175"/>
      <c r="I2" s="175"/>
      <c r="J2" s="175"/>
    </row>
    <row r="3" spans="1:10" ht="13.5">
      <c r="A3" s="178">
        <v>1</v>
      </c>
      <c r="B3" s="179"/>
      <c r="C3" s="179"/>
      <c r="D3" s="175" t="s">
        <v>248</v>
      </c>
      <c r="E3" s="175"/>
      <c r="F3" s="175"/>
      <c r="G3" s="179"/>
      <c r="H3" s="179"/>
      <c r="I3" s="179"/>
      <c r="J3" s="175"/>
    </row>
    <row r="4" spans="1:10" ht="13.5">
      <c r="A4" s="177"/>
      <c r="B4" s="175"/>
      <c r="C4" s="175"/>
      <c r="D4" s="175"/>
      <c r="E4" s="175"/>
      <c r="F4" s="175"/>
      <c r="G4" s="175"/>
      <c r="H4" s="175"/>
      <c r="I4" s="175"/>
      <c r="J4" s="175"/>
    </row>
    <row r="5" spans="1:10" ht="13.5">
      <c r="A5" s="178">
        <v>2</v>
      </c>
      <c r="B5" s="179"/>
      <c r="C5" s="179"/>
      <c r="D5" s="180" t="s">
        <v>249</v>
      </c>
      <c r="E5" s="175"/>
      <c r="F5" s="175"/>
      <c r="G5" s="179"/>
      <c r="H5" s="179"/>
      <c r="I5" s="179"/>
      <c r="J5" s="175"/>
    </row>
    <row r="6" spans="1:10" ht="13.5">
      <c r="A6" s="177"/>
      <c r="B6" s="175"/>
      <c r="C6" s="175"/>
      <c r="D6" s="175"/>
      <c r="E6" s="175"/>
      <c r="F6" s="175"/>
      <c r="G6" s="175"/>
      <c r="H6" s="175"/>
      <c r="I6" s="175"/>
      <c r="J6" s="175"/>
    </row>
    <row r="7" spans="1:10" ht="13.5">
      <c r="A7" s="178">
        <v>3</v>
      </c>
      <c r="B7" s="175" t="s">
        <v>250</v>
      </c>
      <c r="C7" s="179"/>
      <c r="D7" s="179"/>
      <c r="E7" s="179"/>
      <c r="F7" s="180" t="s">
        <v>251</v>
      </c>
      <c r="G7" s="179"/>
      <c r="H7" s="179"/>
      <c r="I7" s="179"/>
      <c r="J7" s="175"/>
    </row>
    <row r="8" spans="1:10" ht="13.5">
      <c r="A8" s="177"/>
      <c r="B8" s="175"/>
      <c r="C8" s="175"/>
      <c r="D8" s="175"/>
      <c r="E8" s="175"/>
      <c r="F8" s="175"/>
      <c r="G8" s="175"/>
      <c r="H8" s="175"/>
      <c r="I8" s="175"/>
      <c r="J8" s="175"/>
    </row>
    <row r="9" spans="1:10" ht="13.5">
      <c r="A9" s="177"/>
      <c r="B9" s="175"/>
      <c r="C9" s="175"/>
      <c r="D9" s="175"/>
      <c r="E9" s="175"/>
      <c r="F9" s="175"/>
      <c r="G9" s="175"/>
      <c r="H9" s="175"/>
      <c r="I9" s="175"/>
      <c r="J9" s="175"/>
    </row>
    <row r="10" spans="1:10" ht="13.5">
      <c r="A10" s="177"/>
      <c r="B10" s="175"/>
      <c r="C10" s="175"/>
      <c r="D10" s="175"/>
      <c r="E10" s="175"/>
      <c r="F10" s="175"/>
      <c r="G10" s="175"/>
      <c r="H10" s="175"/>
      <c r="I10" s="175"/>
      <c r="J10" s="175"/>
    </row>
    <row r="11" spans="1:10" ht="13.5">
      <c r="A11" s="177"/>
      <c r="B11" s="175"/>
      <c r="C11" s="175"/>
      <c r="D11" s="175"/>
      <c r="E11" s="175"/>
      <c r="F11" s="175"/>
      <c r="G11" s="175"/>
      <c r="H11" s="175"/>
      <c r="I11" s="175"/>
      <c r="J11" s="175"/>
    </row>
    <row r="12" spans="1:12" ht="23.25" customHeight="1">
      <c r="A12" s="665" t="s">
        <v>252</v>
      </c>
      <c r="B12" s="665"/>
      <c r="C12" s="181" t="str">
        <f>'47 cover page'!H43&amp;"/-"</f>
        <v>8280/-</v>
      </c>
      <c r="D12" s="182" t="s">
        <v>253</v>
      </c>
      <c r="E12" s="183" t="str">
        <f>'47 cover page'!A45</f>
        <v>Eight thousand Two hundred Eighty only</v>
      </c>
      <c r="F12" s="184"/>
      <c r="G12" s="184"/>
      <c r="H12" s="184"/>
      <c r="I12" s="179"/>
      <c r="J12" s="185"/>
      <c r="L12" s="186"/>
    </row>
    <row r="13" spans="1:10" ht="21" customHeight="1">
      <c r="A13" s="179"/>
      <c r="B13" s="179"/>
      <c r="C13" s="179"/>
      <c r="D13" s="179"/>
      <c r="E13" s="179"/>
      <c r="F13" s="179"/>
      <c r="G13" s="179"/>
      <c r="H13" s="179"/>
      <c r="I13" s="179"/>
      <c r="J13" s="185"/>
    </row>
    <row r="14" spans="1:10" ht="13.5">
      <c r="A14" s="177" t="s">
        <v>254</v>
      </c>
      <c r="B14" s="175"/>
      <c r="C14" s="175"/>
      <c r="D14" s="175"/>
      <c r="E14" s="175"/>
      <c r="F14" s="175"/>
      <c r="G14" s="175"/>
      <c r="H14" s="175"/>
      <c r="I14" s="175"/>
      <c r="J14" s="175"/>
    </row>
    <row r="15" spans="1:10" ht="13.5">
      <c r="A15" s="177"/>
      <c r="B15" s="175"/>
      <c r="C15" s="175"/>
      <c r="D15" s="175"/>
      <c r="E15" s="175"/>
      <c r="F15" s="175"/>
      <c r="G15" s="175"/>
      <c r="H15" s="175"/>
      <c r="I15" s="175"/>
      <c r="J15" s="175"/>
    </row>
    <row r="16" spans="1:10" ht="13.5">
      <c r="A16" s="177" t="s">
        <v>255</v>
      </c>
      <c r="B16" s="175"/>
      <c r="C16" s="175"/>
      <c r="D16" s="175"/>
      <c r="E16" s="175"/>
      <c r="F16" s="175"/>
      <c r="G16" s="175"/>
      <c r="H16" s="175"/>
      <c r="I16" s="175"/>
      <c r="J16" s="175"/>
    </row>
    <row r="17" spans="1:10" ht="13.5">
      <c r="A17" s="177"/>
      <c r="B17" s="175"/>
      <c r="C17" s="175"/>
      <c r="D17" s="175"/>
      <c r="E17" s="175"/>
      <c r="F17" s="175"/>
      <c r="G17" s="175"/>
      <c r="H17" s="175"/>
      <c r="I17" s="175"/>
      <c r="J17" s="175"/>
    </row>
    <row r="18" spans="1:10" ht="13.5">
      <c r="A18" s="177"/>
      <c r="B18" s="175"/>
      <c r="C18" s="175"/>
      <c r="D18" s="175"/>
      <c r="E18" s="175"/>
      <c r="F18" s="175"/>
      <c r="G18" s="175"/>
      <c r="H18" s="175"/>
      <c r="I18" s="175"/>
      <c r="J18" s="175"/>
    </row>
    <row r="19" spans="1:10" ht="13.5">
      <c r="A19" s="177"/>
      <c r="B19" s="175"/>
      <c r="C19" s="175"/>
      <c r="D19" s="175"/>
      <c r="E19" s="175"/>
      <c r="F19" s="175"/>
      <c r="G19" s="175"/>
      <c r="H19" s="175"/>
      <c r="I19" s="175"/>
      <c r="J19" s="175"/>
    </row>
    <row r="20" spans="1:10" ht="13.5">
      <c r="A20" s="177"/>
      <c r="B20" s="175"/>
      <c r="C20" s="175"/>
      <c r="D20" s="175"/>
      <c r="E20" s="175"/>
      <c r="F20" s="175"/>
      <c r="G20" s="175"/>
      <c r="H20" s="175"/>
      <c r="I20" s="175"/>
      <c r="J20" s="175"/>
    </row>
    <row r="21" spans="1:10" ht="13.5">
      <c r="A21" s="177"/>
      <c r="B21" s="175"/>
      <c r="C21" s="175"/>
      <c r="D21" s="175"/>
      <c r="E21" s="175"/>
      <c r="F21" s="175"/>
      <c r="G21" s="175"/>
      <c r="H21" s="175"/>
      <c r="I21" s="175"/>
      <c r="J21" s="175"/>
    </row>
    <row r="22" spans="1:10" ht="13.5">
      <c r="A22" s="177"/>
      <c r="B22" s="175"/>
      <c r="C22" s="175"/>
      <c r="D22" s="175"/>
      <c r="E22" s="175"/>
      <c r="F22" s="175"/>
      <c r="G22" s="175"/>
      <c r="H22" s="175"/>
      <c r="I22" s="175"/>
      <c r="J22" s="175"/>
    </row>
    <row r="23" spans="1:10" ht="13.5">
      <c r="A23" s="177" t="s">
        <v>256</v>
      </c>
      <c r="B23" s="175"/>
      <c r="C23" s="175"/>
      <c r="D23" s="175"/>
      <c r="E23" s="175"/>
      <c r="F23" s="175"/>
      <c r="G23" s="175"/>
      <c r="H23" s="175"/>
      <c r="I23" s="175"/>
      <c r="J23" s="175"/>
    </row>
    <row r="24" spans="1:10" ht="13.5">
      <c r="A24" s="177"/>
      <c r="B24" s="175"/>
      <c r="C24" s="175"/>
      <c r="D24" s="175"/>
      <c r="E24" s="175"/>
      <c r="F24" s="175"/>
      <c r="G24" s="175"/>
      <c r="H24" s="175"/>
      <c r="I24" s="175"/>
      <c r="J24" s="175"/>
    </row>
    <row r="25" ht="13.5">
      <c r="A25" s="187"/>
    </row>
    <row r="26" ht="13.5">
      <c r="A26" s="187"/>
    </row>
    <row r="27" ht="13.5">
      <c r="A27" s="187" t="s">
        <v>257</v>
      </c>
    </row>
    <row r="28" ht="13.5">
      <c r="A28" s="187" t="s">
        <v>258</v>
      </c>
    </row>
    <row r="29" ht="13.5">
      <c r="A29" s="187"/>
    </row>
    <row r="30" ht="13.5">
      <c r="A30" s="187"/>
    </row>
    <row r="31" ht="13.5">
      <c r="A31" s="187"/>
    </row>
    <row r="32" ht="13.5">
      <c r="A32" s="187"/>
    </row>
    <row r="33" ht="13.5">
      <c r="A33" s="187"/>
    </row>
    <row r="34" ht="13.5">
      <c r="A34" s="187"/>
    </row>
    <row r="35" ht="13.5">
      <c r="A35" s="187"/>
    </row>
    <row r="36" spans="5:8" ht="13.5">
      <c r="E36" s="187" t="s">
        <v>259</v>
      </c>
      <c r="H36" s="187" t="s">
        <v>260</v>
      </c>
    </row>
    <row r="37" ht="15">
      <c r="A37" s="188"/>
    </row>
  </sheetData>
  <sheetProtection password="DD26" sheet="1" selectLockedCells="1"/>
  <mergeCells count="2">
    <mergeCell ref="A1:J1"/>
    <mergeCell ref="A12:B1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V218"/>
  <sheetViews>
    <sheetView zoomScalePageLayoutView="0" workbookViewId="0" topLeftCell="A19">
      <selection activeCell="C25" sqref="C25"/>
    </sheetView>
  </sheetViews>
  <sheetFormatPr defaultColWidth="3.8515625" defaultRowHeight="12.75"/>
  <cols>
    <col min="1" max="1" width="3.8515625" style="190" customWidth="1"/>
    <col min="2" max="2" width="9.140625" style="190" customWidth="1"/>
    <col min="3" max="3" width="35.28125" style="192" customWidth="1"/>
    <col min="4" max="4" width="13.140625" style="193" bestFit="1" customWidth="1"/>
    <col min="5" max="5" width="22.421875" style="190" customWidth="1"/>
    <col min="6" max="6" width="6.140625" style="194" customWidth="1"/>
    <col min="7" max="7" width="5.57421875" style="190" customWidth="1"/>
    <col min="8" max="8" width="10.8515625" style="190" customWidth="1"/>
    <col min="9" max="9" width="31.57421875" style="190" bestFit="1" customWidth="1"/>
    <col min="10" max="10" width="16.421875" style="190" customWidth="1"/>
    <col min="11" max="11" width="15.57421875" style="190" customWidth="1"/>
    <col min="12" max="255" width="9.140625" style="190" customWidth="1"/>
    <col min="256" max="16384" width="3.8515625" style="190" customWidth="1"/>
  </cols>
  <sheetData>
    <row r="1" spans="1:6" ht="13.5">
      <c r="A1" s="666" t="str">
        <f>"Schedule  for "&amp;IF(Data!B22="ZPPF","ZP GPF","CPS (New GPF)")</f>
        <v>Schedule  for ZP GPF</v>
      </c>
      <c r="B1" s="666"/>
      <c r="C1" s="666"/>
      <c r="D1" s="666"/>
      <c r="E1" s="666"/>
      <c r="F1" s="189"/>
    </row>
    <row r="2" spans="1:2" ht="13.5">
      <c r="A2" s="191"/>
      <c r="B2" s="191"/>
    </row>
    <row r="3" spans="1:6" ht="13.5">
      <c r="A3" s="667" t="str">
        <f>IF(Data!B22="ZPPF","HOA:8338-00-104-00-01-000-000-N-V-N   Bill Id : 1","8342-00-117-00-04-001-000-N-V-N CPS(New GPF)    Bill Id : 1")</f>
        <v>HOA:8338-00-104-00-01-000-000-N-V-N   Bill Id : 1</v>
      </c>
      <c r="B3" s="667"/>
      <c r="C3" s="667"/>
      <c r="D3" s="667"/>
      <c r="E3" s="667"/>
      <c r="F3" s="195"/>
    </row>
    <row r="4" spans="1:6" ht="13.5">
      <c r="A4" s="667" t="str">
        <f ca="1">"DDO Code: "&amp;Data!E29&amp;"    HOA: "&amp;Data!D31&amp;"-N-V-N    "&amp;MONTH(TODAY())&amp;"/"&amp;YEAR(TODAY())</f>
        <v>DDO Code: 05120308013    HOA: 2202-01-103-00-05-100-101-N-V-N    4/2022</v>
      </c>
      <c r="B4" s="667"/>
      <c r="C4" s="667"/>
      <c r="D4" s="667"/>
      <c r="E4" s="667"/>
      <c r="F4" s="195"/>
    </row>
    <row r="5" spans="1:2" ht="13.5">
      <c r="A5" s="191" t="str">
        <f>"DDO Desigantion: "&amp;Data!B31&amp;", "&amp;IF(Data!B31="MANDAL EDUCATIONAL OFFICER",Data!B28,Data!E28)&amp;"   Transid : ______"</f>
        <v>DDO Desigantion: HEAD MASTER, SRRZPHS NUZVID   Transid : ______</v>
      </c>
      <c r="B5" s="191"/>
    </row>
    <row r="6" spans="1:2" ht="13.5">
      <c r="A6" s="191"/>
      <c r="B6" s="191"/>
    </row>
    <row r="7" spans="1:6" ht="13.5">
      <c r="A7" s="196" t="s">
        <v>261</v>
      </c>
      <c r="B7" s="668" t="s">
        <v>262</v>
      </c>
      <c r="C7" s="669"/>
      <c r="D7" s="197" t="str">
        <f>IF(Data!B22="ZPPF","ZPPF NO","CPS NO")</f>
        <v>ZPPF NO</v>
      </c>
      <c r="E7" s="198" t="s">
        <v>263</v>
      </c>
      <c r="F7" s="199"/>
    </row>
    <row r="8" spans="1:6" ht="13.5">
      <c r="A8" s="200"/>
      <c r="B8" s="201"/>
      <c r="C8" s="202"/>
      <c r="D8" s="203"/>
      <c r="E8" s="204" t="s">
        <v>264</v>
      </c>
      <c r="F8" s="205"/>
    </row>
    <row r="9" spans="1:6" s="212" customFormat="1" ht="23.25" customHeight="1">
      <c r="A9" s="206">
        <v>1</v>
      </c>
      <c r="B9" s="207">
        <f>Data!$E$4</f>
        <v>549611</v>
      </c>
      <c r="C9" s="208" t="str">
        <f>Data!B4</f>
        <v>CH NAGENDRA RAO</v>
      </c>
      <c r="D9" s="209">
        <f>Data!E22</f>
        <v>28120</v>
      </c>
      <c r="E9" s="210">
        <f>IF(Data!B22="ZPPF",'47 cover page'!P40,'47 cover page'!P41)</f>
        <v>0</v>
      </c>
      <c r="F9" s="211"/>
    </row>
    <row r="10" spans="1:6" s="212" customFormat="1" ht="23.25" customHeight="1">
      <c r="A10" s="206"/>
      <c r="B10" s="207"/>
      <c r="C10" s="208"/>
      <c r="D10" s="209"/>
      <c r="E10" s="210"/>
      <c r="F10" s="211"/>
    </row>
    <row r="11" spans="1:6" s="212" customFormat="1" ht="23.25" customHeight="1">
      <c r="A11" s="206"/>
      <c r="B11" s="207"/>
      <c r="C11" s="208"/>
      <c r="D11" s="209"/>
      <c r="E11" s="210"/>
      <c r="F11" s="211"/>
    </row>
    <row r="12" spans="1:6" s="212" customFormat="1" ht="23.25" customHeight="1">
      <c r="A12" s="206"/>
      <c r="B12" s="207"/>
      <c r="C12" s="208"/>
      <c r="D12" s="209"/>
      <c r="E12" s="210"/>
      <c r="F12" s="211"/>
    </row>
    <row r="13" spans="1:6" ht="23.25" customHeight="1">
      <c r="A13" s="213"/>
      <c r="B13" s="219"/>
      <c r="C13" s="215" t="s">
        <v>265</v>
      </c>
      <c r="D13" s="220"/>
      <c r="E13" s="221">
        <f>SUM(E9:E12)</f>
        <v>0</v>
      </c>
      <c r="F13" s="222"/>
    </row>
    <row r="14" spans="1:6" ht="18" customHeight="1">
      <c r="A14" s="191"/>
      <c r="B14" s="191"/>
      <c r="E14" s="223"/>
      <c r="F14" s="224"/>
    </row>
    <row r="15" spans="3:6" ht="18" customHeight="1">
      <c r="C15" s="225" t="s">
        <v>266</v>
      </c>
      <c r="D15" s="226" t="s">
        <v>165</v>
      </c>
      <c r="E15" s="227">
        <f>E13</f>
        <v>0</v>
      </c>
      <c r="F15" s="227"/>
    </row>
    <row r="16" spans="1:6" ht="18" customHeight="1">
      <c r="A16" s="191"/>
      <c r="B16" s="191" t="str">
        <f>IF(E13=0,"(Zero Rupees only)","("&amp;G144&amp;" Rupees only/-)")</f>
        <v>(Zero Rupees only)</v>
      </c>
      <c r="E16" s="223"/>
      <c r="F16" s="224"/>
    </row>
    <row r="17" spans="1:10" ht="18" customHeight="1">
      <c r="A17" s="666" t="s">
        <v>267</v>
      </c>
      <c r="B17" s="666"/>
      <c r="C17" s="666"/>
      <c r="D17" s="666"/>
      <c r="E17" s="666"/>
      <c r="I17" s="192"/>
      <c r="J17" s="193"/>
    </row>
    <row r="18" spans="1:10" ht="9" customHeight="1">
      <c r="A18" s="191"/>
      <c r="B18" s="191"/>
      <c r="I18" s="192"/>
      <c r="J18" s="193"/>
    </row>
    <row r="19" spans="1:10" ht="19.5" customHeight="1">
      <c r="A19" s="667" t="s">
        <v>268</v>
      </c>
      <c r="B19" s="667"/>
      <c r="C19" s="667"/>
      <c r="D19" s="667"/>
      <c r="E19" s="667"/>
      <c r="I19" s="192"/>
      <c r="J19" s="193"/>
    </row>
    <row r="20" spans="1:10" ht="13.5">
      <c r="A20" s="667" t="str">
        <f>A4</f>
        <v>DDO Code: 05120308013    HOA: 2202-01-103-00-05-100-101-N-V-N    4/2022</v>
      </c>
      <c r="B20" s="667"/>
      <c r="C20" s="667"/>
      <c r="D20" s="667"/>
      <c r="E20" s="667"/>
      <c r="I20" s="192"/>
      <c r="J20" s="193"/>
    </row>
    <row r="21" spans="1:10" ht="13.5">
      <c r="A21" s="191" t="str">
        <f>A5</f>
        <v>DDO Desigantion: HEAD MASTER, SRRZPHS NUZVID   Transid : ______</v>
      </c>
      <c r="B21" s="191"/>
      <c r="I21" s="192"/>
      <c r="J21" s="193"/>
    </row>
    <row r="22" spans="1:10" ht="13.5">
      <c r="A22" s="191"/>
      <c r="B22" s="191"/>
      <c r="I22" s="192"/>
      <c r="J22" s="193"/>
    </row>
    <row r="23" spans="1:10" ht="12.75" customHeight="1">
      <c r="A23" s="196" t="s">
        <v>261</v>
      </c>
      <c r="B23" s="668" t="s">
        <v>262</v>
      </c>
      <c r="C23" s="669"/>
      <c r="D23" s="197" t="s">
        <v>362</v>
      </c>
      <c r="E23" s="198" t="s">
        <v>263</v>
      </c>
      <c r="I23" s="192"/>
      <c r="J23" s="193"/>
    </row>
    <row r="24" spans="1:5" ht="13.5">
      <c r="A24" s="200"/>
      <c r="B24" s="201"/>
      <c r="C24" s="202"/>
      <c r="D24" s="203"/>
      <c r="E24" s="204" t="s">
        <v>264</v>
      </c>
    </row>
    <row r="25" spans="1:5" ht="21.75" customHeight="1">
      <c r="A25" s="206" t="str">
        <f>IF(Data!B22="ZPPF"," ",A9)</f>
        <v> </v>
      </c>
      <c r="B25" s="207">
        <f>B9</f>
        <v>549611</v>
      </c>
      <c r="C25" s="208" t="str">
        <f>C9</f>
        <v>CH NAGENDRA RAO</v>
      </c>
      <c r="D25" s="209">
        <f>D9</f>
        <v>28120</v>
      </c>
      <c r="E25" s="210">
        <f>IF(Data!B22="ZPPF",0,'47 cover page'!P42)</f>
        <v>0</v>
      </c>
    </row>
    <row r="26" spans="1:5" ht="21.75" customHeight="1">
      <c r="A26" s="213"/>
      <c r="B26" s="214"/>
      <c r="C26" s="215"/>
      <c r="D26" s="209"/>
      <c r="E26" s="210"/>
    </row>
    <row r="27" spans="1:5" ht="21.75" customHeight="1">
      <c r="A27" s="216"/>
      <c r="B27" s="217"/>
      <c r="C27" s="215"/>
      <c r="D27" s="209"/>
      <c r="E27" s="210"/>
    </row>
    <row r="28" spans="1:5" ht="21.75" customHeight="1">
      <c r="A28" s="213"/>
      <c r="B28" s="214"/>
      <c r="C28" s="215"/>
      <c r="D28" s="209"/>
      <c r="E28" s="210"/>
    </row>
    <row r="29" spans="1:5" ht="21.75" customHeight="1">
      <c r="A29" s="216"/>
      <c r="B29" s="218"/>
      <c r="C29" s="215"/>
      <c r="D29" s="209"/>
      <c r="E29" s="210"/>
    </row>
    <row r="30" spans="1:5" ht="21.75" customHeight="1">
      <c r="A30" s="213"/>
      <c r="B30" s="219"/>
      <c r="C30" s="215" t="str">
        <f>C13</f>
        <v> Total </v>
      </c>
      <c r="D30" s="220"/>
      <c r="E30" s="221">
        <f>E25</f>
        <v>0</v>
      </c>
    </row>
    <row r="31" spans="1:5" ht="13.5">
      <c r="A31" s="191"/>
      <c r="B31" s="191"/>
      <c r="E31" s="223"/>
    </row>
    <row r="32" spans="3:5" ht="12.75">
      <c r="C32" s="225" t="str">
        <f>C15</f>
        <v>Grand Total </v>
      </c>
      <c r="D32" s="226" t="str">
        <f>D15</f>
        <v>Rs.</v>
      </c>
      <c r="E32" s="227">
        <f>E30</f>
        <v>0</v>
      </c>
    </row>
    <row r="33" spans="1:5" ht="13.5">
      <c r="A33" s="191"/>
      <c r="B33" s="191" t="str">
        <f>IF(E30=0,"(Zero Rupees only)","("&amp;G174&amp;" Rupees only/-)")</f>
        <v>(Zero Rupees only)</v>
      </c>
      <c r="E33" s="223"/>
    </row>
    <row r="34" spans="1:5" ht="13.5">
      <c r="A34" s="666" t="s">
        <v>269</v>
      </c>
      <c r="B34" s="666"/>
      <c r="C34" s="666"/>
      <c r="D34" s="666"/>
      <c r="E34" s="666"/>
    </row>
    <row r="35" spans="1:5" ht="13.5">
      <c r="A35" s="667" t="s">
        <v>270</v>
      </c>
      <c r="B35" s="667"/>
      <c r="C35" s="667"/>
      <c r="D35" s="667"/>
      <c r="E35" s="667"/>
    </row>
    <row r="36" spans="1:5" ht="13.5">
      <c r="A36" s="228" t="str">
        <f>A4</f>
        <v>DDO Code: 05120308013    HOA: 2202-01-103-00-05-100-101-N-V-N    4/2022</v>
      </c>
      <c r="B36" s="228"/>
      <c r="C36" s="228"/>
      <c r="D36" s="228"/>
      <c r="E36" s="228"/>
    </row>
    <row r="37" spans="1:2" ht="13.5">
      <c r="A37" s="191" t="str">
        <f>A5</f>
        <v>DDO Desigantion: HEAD MASTER, SRRZPHS NUZVID   Transid : ______</v>
      </c>
      <c r="B37" s="191"/>
    </row>
    <row r="38" spans="1:2" ht="13.5">
      <c r="A38" s="191"/>
      <c r="B38" s="191"/>
    </row>
    <row r="39" spans="1:5" ht="12.75" customHeight="1">
      <c r="A39" s="196" t="s">
        <v>261</v>
      </c>
      <c r="B39" s="672" t="s">
        <v>262</v>
      </c>
      <c r="C39" s="673"/>
      <c r="D39" s="674"/>
      <c r="E39" s="198" t="s">
        <v>263</v>
      </c>
    </row>
    <row r="40" spans="1:5" ht="13.5">
      <c r="A40" s="200"/>
      <c r="B40" s="675"/>
      <c r="C40" s="676"/>
      <c r="D40" s="677"/>
      <c r="E40" s="204" t="s">
        <v>264</v>
      </c>
    </row>
    <row r="41" spans="1:5" ht="26.25" customHeight="1">
      <c r="A41" s="206">
        <v>1</v>
      </c>
      <c r="B41" s="207">
        <f>B25</f>
        <v>549611</v>
      </c>
      <c r="C41" s="411" t="str">
        <f>C25</f>
        <v>CH NAGENDRA RAO</v>
      </c>
      <c r="D41" s="412"/>
      <c r="E41" s="210">
        <f>Bill!AK42</f>
        <v>0</v>
      </c>
    </row>
    <row r="42" spans="1:5" ht="26.25" customHeight="1">
      <c r="A42" s="206"/>
      <c r="B42" s="207"/>
      <c r="C42" s="411"/>
      <c r="D42" s="412"/>
      <c r="E42" s="210"/>
    </row>
    <row r="43" spans="1:5" ht="26.25" customHeight="1">
      <c r="A43" s="206"/>
      <c r="B43" s="207"/>
      <c r="C43" s="411"/>
      <c r="D43" s="412"/>
      <c r="E43" s="210"/>
    </row>
    <row r="44" spans="1:5" ht="26.25" customHeight="1">
      <c r="A44" s="206"/>
      <c r="B44" s="207"/>
      <c r="C44" s="411"/>
      <c r="D44" s="412"/>
      <c r="E44" s="210"/>
    </row>
    <row r="45" spans="1:5" ht="26.25" customHeight="1">
      <c r="A45" s="206"/>
      <c r="B45" s="207"/>
      <c r="C45" s="411"/>
      <c r="D45" s="412"/>
      <c r="E45" s="210"/>
    </row>
    <row r="46" spans="1:5" ht="13.5" hidden="1">
      <c r="A46" s="206">
        <v>21</v>
      </c>
      <c r="B46" s="207"/>
      <c r="C46" s="411"/>
      <c r="D46" s="412"/>
      <c r="E46" s="210"/>
    </row>
    <row r="47" spans="1:5" ht="13.5" hidden="1">
      <c r="A47" s="206">
        <v>22</v>
      </c>
      <c r="B47" s="207"/>
      <c r="C47" s="411"/>
      <c r="D47" s="412"/>
      <c r="E47" s="210"/>
    </row>
    <row r="48" spans="1:5" ht="13.5" hidden="1">
      <c r="A48" s="206">
        <v>23</v>
      </c>
      <c r="B48" s="207"/>
      <c r="C48" s="411"/>
      <c r="D48" s="412"/>
      <c r="E48" s="210"/>
    </row>
    <row r="49" spans="1:5" ht="13.5" hidden="1">
      <c r="A49" s="206">
        <v>24</v>
      </c>
      <c r="B49" s="207"/>
      <c r="C49" s="411"/>
      <c r="D49" s="412"/>
      <c r="E49" s="210"/>
    </row>
    <row r="50" spans="1:5" ht="13.5" hidden="1">
      <c r="A50" s="206">
        <v>25</v>
      </c>
      <c r="B50" s="207"/>
      <c r="C50" s="411"/>
      <c r="D50" s="412"/>
      <c r="E50" s="210"/>
    </row>
    <row r="51" spans="1:5" ht="13.5" hidden="1">
      <c r="A51" s="206">
        <v>26</v>
      </c>
      <c r="B51" s="207"/>
      <c r="C51" s="411"/>
      <c r="D51" s="412"/>
      <c r="E51" s="210"/>
    </row>
    <row r="52" spans="1:5" ht="13.5" hidden="1">
      <c r="A52" s="206">
        <v>27</v>
      </c>
      <c r="B52" s="207"/>
      <c r="C52" s="411"/>
      <c r="D52" s="412"/>
      <c r="E52" s="210"/>
    </row>
    <row r="53" spans="1:5" ht="13.5" hidden="1">
      <c r="A53" s="206">
        <v>28</v>
      </c>
      <c r="B53" s="207"/>
      <c r="C53" s="411"/>
      <c r="D53" s="412"/>
      <c r="E53" s="210"/>
    </row>
    <row r="54" spans="1:5" ht="13.5" hidden="1">
      <c r="A54" s="206">
        <v>29</v>
      </c>
      <c r="B54" s="207"/>
      <c r="C54" s="411"/>
      <c r="D54" s="412"/>
      <c r="E54" s="210"/>
    </row>
    <row r="55" spans="1:5" ht="13.5" hidden="1">
      <c r="A55" s="206">
        <v>30</v>
      </c>
      <c r="B55" s="207"/>
      <c r="C55" s="411"/>
      <c r="D55" s="412"/>
      <c r="E55" s="210"/>
    </row>
    <row r="56" spans="1:5" ht="13.5" hidden="1">
      <c r="A56" s="206">
        <v>31</v>
      </c>
      <c r="B56" s="207"/>
      <c r="C56" s="411"/>
      <c r="D56" s="412"/>
      <c r="E56" s="210"/>
    </row>
    <row r="57" spans="1:5" ht="13.5" hidden="1">
      <c r="A57" s="206">
        <v>32</v>
      </c>
      <c r="B57" s="207"/>
      <c r="C57" s="411"/>
      <c r="D57" s="412"/>
      <c r="E57" s="210"/>
    </row>
    <row r="58" spans="1:5" ht="13.5" hidden="1">
      <c r="A58" s="206">
        <v>33</v>
      </c>
      <c r="B58" s="207"/>
      <c r="C58" s="411"/>
      <c r="D58" s="412"/>
      <c r="E58" s="210"/>
    </row>
    <row r="59" spans="1:5" ht="13.5" hidden="1">
      <c r="A59" s="206">
        <v>34</v>
      </c>
      <c r="B59" s="207"/>
      <c r="C59" s="411"/>
      <c r="D59" s="412"/>
      <c r="E59" s="210"/>
    </row>
    <row r="60" spans="1:5" ht="13.5" hidden="1">
      <c r="A60" s="206">
        <v>35</v>
      </c>
      <c r="B60" s="207"/>
      <c r="C60" s="411"/>
      <c r="D60" s="412"/>
      <c r="E60" s="210"/>
    </row>
    <row r="61" spans="1:5" ht="13.5" hidden="1">
      <c r="A61" s="206">
        <v>36</v>
      </c>
      <c r="B61" s="207"/>
      <c r="C61" s="411"/>
      <c r="D61" s="412"/>
      <c r="E61" s="210"/>
    </row>
    <row r="62" spans="1:5" ht="13.5" hidden="1">
      <c r="A62" s="206">
        <v>37</v>
      </c>
      <c r="B62" s="207"/>
      <c r="C62" s="411"/>
      <c r="D62" s="412"/>
      <c r="E62" s="210"/>
    </row>
    <row r="63" spans="1:5" ht="13.5" hidden="1">
      <c r="A63" s="206">
        <v>38</v>
      </c>
      <c r="B63" s="207"/>
      <c r="C63" s="411"/>
      <c r="D63" s="412"/>
      <c r="E63" s="210"/>
    </row>
    <row r="64" spans="1:5" ht="13.5" hidden="1">
      <c r="A64" s="206">
        <v>39</v>
      </c>
      <c r="B64" s="207"/>
      <c r="C64" s="411"/>
      <c r="D64" s="412"/>
      <c r="E64" s="210"/>
    </row>
    <row r="65" spans="1:5" ht="13.5" hidden="1">
      <c r="A65" s="206">
        <v>40</v>
      </c>
      <c r="B65" s="207"/>
      <c r="C65" s="411"/>
      <c r="D65" s="412"/>
      <c r="E65" s="210"/>
    </row>
    <row r="66" spans="1:5" ht="13.5" hidden="1">
      <c r="A66" s="206">
        <v>41</v>
      </c>
      <c r="B66" s="207"/>
      <c r="C66" s="411"/>
      <c r="D66" s="412"/>
      <c r="E66" s="210"/>
    </row>
    <row r="67" spans="1:5" ht="13.5" hidden="1">
      <c r="A67" s="206">
        <v>42</v>
      </c>
      <c r="B67" s="207"/>
      <c r="C67" s="411"/>
      <c r="D67" s="412"/>
      <c r="E67" s="210"/>
    </row>
    <row r="68" spans="1:5" ht="13.5" hidden="1">
      <c r="A68" s="206">
        <v>43</v>
      </c>
      <c r="B68" s="207"/>
      <c r="C68" s="411"/>
      <c r="D68" s="412"/>
      <c r="E68" s="210"/>
    </row>
    <row r="69" spans="1:5" ht="13.5" hidden="1">
      <c r="A69" s="206">
        <v>44</v>
      </c>
      <c r="B69" s="207"/>
      <c r="C69" s="411"/>
      <c r="D69" s="412"/>
      <c r="E69" s="210"/>
    </row>
    <row r="70" spans="1:5" ht="13.5" hidden="1">
      <c r="A70" s="206">
        <v>45</v>
      </c>
      <c r="B70" s="207"/>
      <c r="C70" s="411"/>
      <c r="D70" s="412"/>
      <c r="E70" s="210"/>
    </row>
    <row r="71" spans="1:5" ht="13.5" hidden="1">
      <c r="A71" s="206">
        <v>46</v>
      </c>
      <c r="B71" s="207"/>
      <c r="C71" s="411"/>
      <c r="D71" s="412"/>
      <c r="E71" s="210"/>
    </row>
    <row r="72" spans="1:5" ht="13.5" hidden="1">
      <c r="A72" s="206">
        <v>47</v>
      </c>
      <c r="B72" s="207"/>
      <c r="C72" s="411"/>
      <c r="D72" s="412"/>
      <c r="E72" s="210"/>
    </row>
    <row r="73" spans="1:5" ht="13.5" hidden="1">
      <c r="A73" s="206">
        <v>48</v>
      </c>
      <c r="B73" s="207"/>
      <c r="C73" s="411"/>
      <c r="D73" s="412"/>
      <c r="E73" s="210"/>
    </row>
    <row r="74" spans="1:5" ht="13.5" hidden="1">
      <c r="A74" s="206">
        <v>49</v>
      </c>
      <c r="B74" s="207"/>
      <c r="C74" s="411"/>
      <c r="D74" s="412"/>
      <c r="E74" s="210"/>
    </row>
    <row r="75" spans="1:5" ht="13.5" hidden="1">
      <c r="A75" s="206">
        <v>50</v>
      </c>
      <c r="B75" s="207"/>
      <c r="C75" s="411"/>
      <c r="D75" s="412"/>
      <c r="E75" s="210"/>
    </row>
    <row r="76" spans="1:5" ht="13.5" hidden="1">
      <c r="A76" s="206">
        <v>51</v>
      </c>
      <c r="B76" s="207"/>
      <c r="C76" s="411"/>
      <c r="D76" s="412"/>
      <c r="E76" s="210"/>
    </row>
    <row r="77" spans="1:5" ht="13.5" hidden="1">
      <c r="A77" s="206">
        <v>52</v>
      </c>
      <c r="B77" s="207"/>
      <c r="C77" s="411"/>
      <c r="D77" s="412"/>
      <c r="E77" s="210"/>
    </row>
    <row r="78" spans="1:5" ht="13.5" hidden="1">
      <c r="A78" s="206">
        <v>53</v>
      </c>
      <c r="B78" s="207"/>
      <c r="C78" s="411"/>
      <c r="D78" s="412"/>
      <c r="E78" s="210"/>
    </row>
    <row r="79" spans="1:5" ht="13.5" hidden="1">
      <c r="A79" s="206">
        <v>54</v>
      </c>
      <c r="B79" s="207"/>
      <c r="C79" s="411"/>
      <c r="D79" s="412"/>
      <c r="E79" s="210"/>
    </row>
    <row r="80" spans="1:5" ht="13.5" hidden="1">
      <c r="A80" s="206">
        <v>55</v>
      </c>
      <c r="B80" s="207"/>
      <c r="C80" s="411"/>
      <c r="D80" s="412"/>
      <c r="E80" s="210"/>
    </row>
    <row r="81" spans="1:5" ht="13.5" hidden="1">
      <c r="A81" s="206">
        <v>56</v>
      </c>
      <c r="B81" s="207"/>
      <c r="C81" s="411"/>
      <c r="D81" s="412"/>
      <c r="E81" s="210"/>
    </row>
    <row r="82" spans="1:5" ht="13.5" hidden="1">
      <c r="A82" s="206">
        <v>57</v>
      </c>
      <c r="B82" s="207"/>
      <c r="C82" s="411"/>
      <c r="D82" s="412"/>
      <c r="E82" s="210"/>
    </row>
    <row r="83" spans="1:5" ht="13.5" hidden="1">
      <c r="A83" s="206">
        <v>58</v>
      </c>
      <c r="B83" s="207"/>
      <c r="C83" s="411"/>
      <c r="D83" s="412"/>
      <c r="E83" s="210"/>
    </row>
    <row r="84" spans="1:5" ht="13.5" hidden="1">
      <c r="A84" s="206">
        <v>59</v>
      </c>
      <c r="B84" s="207"/>
      <c r="C84" s="411"/>
      <c r="D84" s="412"/>
      <c r="E84" s="210"/>
    </row>
    <row r="85" spans="1:5" ht="13.5" hidden="1">
      <c r="A85" s="206">
        <v>60</v>
      </c>
      <c r="B85" s="207"/>
      <c r="C85" s="411"/>
      <c r="D85" s="412"/>
      <c r="E85" s="210"/>
    </row>
    <row r="86" spans="1:5" ht="13.5" hidden="1">
      <c r="A86" s="206">
        <v>61</v>
      </c>
      <c r="B86" s="207"/>
      <c r="C86" s="411"/>
      <c r="D86" s="412"/>
      <c r="E86" s="210"/>
    </row>
    <row r="87" spans="1:5" ht="13.5" hidden="1">
      <c r="A87" s="206">
        <v>62</v>
      </c>
      <c r="B87" s="207"/>
      <c r="C87" s="411"/>
      <c r="D87" s="412"/>
      <c r="E87" s="210"/>
    </row>
    <row r="88" spans="1:5" ht="13.5" hidden="1">
      <c r="A88" s="206">
        <v>63</v>
      </c>
      <c r="B88" s="207"/>
      <c r="C88" s="411"/>
      <c r="D88" s="412"/>
      <c r="E88" s="210"/>
    </row>
    <row r="89" spans="1:5" ht="13.5" hidden="1">
      <c r="A89" s="206">
        <v>64</v>
      </c>
      <c r="B89" s="207"/>
      <c r="C89" s="411"/>
      <c r="D89" s="412"/>
      <c r="E89" s="210"/>
    </row>
    <row r="90" spans="1:5" ht="13.5" hidden="1">
      <c r="A90" s="206">
        <v>65</v>
      </c>
      <c r="B90" s="207"/>
      <c r="C90" s="411"/>
      <c r="D90" s="412"/>
      <c r="E90" s="210"/>
    </row>
    <row r="91" spans="1:5" ht="13.5" hidden="1">
      <c r="A91" s="206">
        <v>66</v>
      </c>
      <c r="B91" s="207"/>
      <c r="C91" s="411"/>
      <c r="D91" s="412"/>
      <c r="E91" s="210"/>
    </row>
    <row r="92" spans="1:5" ht="13.5" hidden="1">
      <c r="A92" s="206">
        <v>67</v>
      </c>
      <c r="B92" s="207"/>
      <c r="C92" s="411"/>
      <c r="D92" s="412"/>
      <c r="E92" s="210"/>
    </row>
    <row r="93" spans="1:5" ht="13.5" hidden="1">
      <c r="A93" s="206">
        <v>68</v>
      </c>
      <c r="B93" s="207"/>
      <c r="C93" s="411"/>
      <c r="D93" s="412"/>
      <c r="E93" s="210"/>
    </row>
    <row r="94" spans="1:5" ht="13.5" hidden="1">
      <c r="A94" s="206">
        <v>69</v>
      </c>
      <c r="B94" s="207"/>
      <c r="C94" s="411"/>
      <c r="D94" s="412"/>
      <c r="E94" s="210"/>
    </row>
    <row r="95" spans="1:5" ht="13.5" hidden="1">
      <c r="A95" s="206">
        <v>70</v>
      </c>
      <c r="B95" s="207"/>
      <c r="C95" s="411"/>
      <c r="D95" s="412"/>
      <c r="E95" s="210"/>
    </row>
    <row r="96" spans="1:5" ht="13.5" hidden="1">
      <c r="A96" s="206"/>
      <c r="B96" s="207"/>
      <c r="C96" s="411"/>
      <c r="D96" s="412"/>
      <c r="E96" s="210"/>
    </row>
    <row r="97" spans="1:5" ht="13.5" hidden="1">
      <c r="A97" s="206"/>
      <c r="B97" s="207"/>
      <c r="C97" s="411"/>
      <c r="D97" s="412"/>
      <c r="E97" s="210"/>
    </row>
    <row r="98" spans="1:5" ht="13.5" hidden="1">
      <c r="A98" s="206"/>
      <c r="B98" s="207"/>
      <c r="C98" s="411"/>
      <c r="D98" s="412"/>
      <c r="E98" s="210"/>
    </row>
    <row r="99" spans="1:5" ht="13.5" hidden="1">
      <c r="A99" s="206"/>
      <c r="B99" s="207"/>
      <c r="C99" s="411"/>
      <c r="D99" s="412"/>
      <c r="E99" s="210"/>
    </row>
    <row r="100" spans="1:5" ht="13.5" hidden="1">
      <c r="A100" s="206"/>
      <c r="B100" s="207"/>
      <c r="C100" s="411"/>
      <c r="D100" s="412"/>
      <c r="E100" s="210"/>
    </row>
    <row r="101" spans="1:5" ht="13.5" hidden="1">
      <c r="A101" s="206"/>
      <c r="B101" s="207"/>
      <c r="C101" s="411"/>
      <c r="D101" s="412"/>
      <c r="E101" s="210"/>
    </row>
    <row r="102" spans="1:5" ht="13.5" hidden="1">
      <c r="A102" s="206"/>
      <c r="B102" s="207"/>
      <c r="C102" s="411"/>
      <c r="D102" s="412"/>
      <c r="E102" s="210"/>
    </row>
    <row r="103" spans="1:5" ht="13.5" hidden="1">
      <c r="A103" s="206"/>
      <c r="B103" s="207"/>
      <c r="C103" s="411"/>
      <c r="D103" s="412"/>
      <c r="E103" s="210"/>
    </row>
    <row r="104" spans="1:5" ht="13.5" hidden="1">
      <c r="A104" s="206"/>
      <c r="B104" s="207"/>
      <c r="C104" s="411"/>
      <c r="D104" s="412"/>
      <c r="E104" s="210"/>
    </row>
    <row r="105" spans="1:5" ht="13.5" hidden="1">
      <c r="A105" s="206"/>
      <c r="B105" s="207"/>
      <c r="C105" s="411"/>
      <c r="D105" s="412"/>
      <c r="E105" s="210"/>
    </row>
    <row r="106" spans="1:5" ht="13.5" hidden="1">
      <c r="A106" s="206"/>
      <c r="B106" s="207"/>
      <c r="C106" s="411"/>
      <c r="D106" s="412"/>
      <c r="E106" s="210"/>
    </row>
    <row r="107" spans="1:5" ht="13.5" hidden="1">
      <c r="A107" s="206"/>
      <c r="B107" s="207"/>
      <c r="C107" s="411"/>
      <c r="D107" s="412"/>
      <c r="E107" s="210"/>
    </row>
    <row r="108" spans="1:5" ht="13.5" hidden="1">
      <c r="A108" s="206"/>
      <c r="B108" s="207"/>
      <c r="C108" s="411"/>
      <c r="D108" s="412"/>
      <c r="E108" s="210"/>
    </row>
    <row r="109" spans="1:5" ht="13.5" hidden="1">
      <c r="A109" s="206"/>
      <c r="B109" s="207"/>
      <c r="C109" s="411"/>
      <c r="D109" s="412"/>
      <c r="E109" s="210"/>
    </row>
    <row r="110" spans="1:5" ht="13.5" hidden="1">
      <c r="A110" s="206"/>
      <c r="B110" s="207"/>
      <c r="C110" s="411"/>
      <c r="D110" s="412"/>
      <c r="E110" s="210"/>
    </row>
    <row r="111" spans="1:5" ht="13.5" hidden="1">
      <c r="A111" s="206"/>
      <c r="B111" s="207"/>
      <c r="C111" s="411"/>
      <c r="D111" s="412"/>
      <c r="E111" s="210"/>
    </row>
    <row r="112" spans="1:5" ht="13.5" hidden="1">
      <c r="A112" s="206"/>
      <c r="B112" s="207"/>
      <c r="C112" s="411"/>
      <c r="D112" s="412"/>
      <c r="E112" s="210"/>
    </row>
    <row r="113" spans="1:5" ht="13.5" hidden="1">
      <c r="A113" s="206"/>
      <c r="B113" s="207"/>
      <c r="C113" s="411"/>
      <c r="D113" s="412"/>
      <c r="E113" s="210"/>
    </row>
    <row r="114" spans="1:5" ht="13.5" hidden="1">
      <c r="A114" s="206"/>
      <c r="B114" s="207"/>
      <c r="C114" s="411"/>
      <c r="D114" s="412"/>
      <c r="E114" s="210"/>
    </row>
    <row r="115" spans="1:5" ht="13.5" hidden="1">
      <c r="A115" s="206"/>
      <c r="B115" s="207"/>
      <c r="C115" s="411"/>
      <c r="D115" s="412"/>
      <c r="E115" s="210"/>
    </row>
    <row r="116" spans="1:5" ht="13.5" hidden="1">
      <c r="A116" s="206"/>
      <c r="B116" s="207"/>
      <c r="C116" s="411"/>
      <c r="D116" s="412"/>
      <c r="E116" s="210"/>
    </row>
    <row r="117" spans="1:5" ht="13.5" hidden="1">
      <c r="A117" s="206"/>
      <c r="B117" s="207"/>
      <c r="C117" s="411"/>
      <c r="D117" s="412"/>
      <c r="E117" s="210"/>
    </row>
    <row r="118" spans="1:5" ht="13.5" hidden="1">
      <c r="A118" s="206"/>
      <c r="B118" s="207"/>
      <c r="C118" s="411"/>
      <c r="D118" s="412"/>
      <c r="E118" s="210"/>
    </row>
    <row r="119" spans="1:5" ht="13.5" hidden="1">
      <c r="A119" s="206"/>
      <c r="B119" s="207"/>
      <c r="C119" s="411"/>
      <c r="D119" s="412"/>
      <c r="E119" s="210"/>
    </row>
    <row r="120" spans="1:5" ht="12.75" hidden="1">
      <c r="A120" s="213"/>
      <c r="B120" s="214"/>
      <c r="C120" s="670"/>
      <c r="D120" s="671"/>
      <c r="E120" s="210"/>
    </row>
    <row r="121" spans="1:5" ht="13.5" hidden="1">
      <c r="A121" s="216"/>
      <c r="B121" s="217"/>
      <c r="C121" s="670"/>
      <c r="D121" s="671"/>
      <c r="E121" s="210"/>
    </row>
    <row r="122" spans="1:5" ht="12.75" hidden="1">
      <c r="A122" s="213"/>
      <c r="B122" s="214"/>
      <c r="C122" s="670"/>
      <c r="D122" s="671"/>
      <c r="E122" s="210"/>
    </row>
    <row r="123" spans="1:5" ht="13.5" hidden="1">
      <c r="A123" s="216"/>
      <c r="B123" s="218"/>
      <c r="C123" s="670"/>
      <c r="D123" s="671"/>
      <c r="E123" s="210"/>
    </row>
    <row r="124" spans="1:5" ht="24" customHeight="1">
      <c r="A124" s="213"/>
      <c r="B124" s="219"/>
      <c r="C124" s="670" t="s">
        <v>282</v>
      </c>
      <c r="D124" s="671"/>
      <c r="E124" s="221">
        <f>SUM(E41:E123)</f>
        <v>0</v>
      </c>
    </row>
    <row r="125" spans="1:5" ht="13.5">
      <c r="A125" s="191"/>
      <c r="B125" s="191"/>
      <c r="E125" s="223"/>
    </row>
    <row r="126" spans="3:5" ht="12.75">
      <c r="C126" s="225" t="str">
        <f>C32</f>
        <v>Grand Total </v>
      </c>
      <c r="D126" s="226" t="str">
        <f>D32</f>
        <v>Rs.</v>
      </c>
      <c r="E126" s="227">
        <f>E124</f>
        <v>0</v>
      </c>
    </row>
    <row r="127" spans="1:5" ht="13.5">
      <c r="A127" s="191"/>
      <c r="B127" s="191" t="str">
        <f>IF(E124=0,"(Zero Rupees only)","("&amp;G204&amp;" Rupees only/-)")</f>
        <v>(Zero Rupees only)</v>
      </c>
      <c r="E127" s="223"/>
    </row>
    <row r="131" ht="12.75" hidden="1"/>
    <row r="132" spans="7:22" ht="12.75" hidden="1">
      <c r="G132" s="175">
        <f>E13</f>
        <v>0</v>
      </c>
      <c r="H132" s="175">
        <f>(G132-G135)/1000</f>
        <v>0</v>
      </c>
      <c r="I132" s="175"/>
      <c r="J132" s="175"/>
      <c r="K132" s="175"/>
      <c r="L132" s="175"/>
      <c r="M132" s="175"/>
      <c r="N132" s="175"/>
      <c r="O132" s="175"/>
      <c r="P132" s="175"/>
      <c r="Q132" s="175"/>
      <c r="R132" s="175"/>
      <c r="S132" s="175"/>
      <c r="T132" s="175">
        <v>1</v>
      </c>
      <c r="U132" s="175" t="s">
        <v>220</v>
      </c>
      <c r="V132" s="175"/>
    </row>
    <row r="133" spans="7:22" ht="12.75" hidden="1">
      <c r="G133" s="175">
        <f>(H132-G134)/100</f>
        <v>0</v>
      </c>
      <c r="H133" s="175">
        <f>G133</f>
        <v>0</v>
      </c>
      <c r="I133" s="175">
        <f>RIGHT(H133,2)*1</f>
        <v>0</v>
      </c>
      <c r="J133" s="175">
        <f>(H133-I133)/100</f>
        <v>0</v>
      </c>
      <c r="K133" s="175">
        <f>(I133-RIGHT(I133,1)*1)/10</f>
        <v>0</v>
      </c>
      <c r="L133" s="175">
        <f>RIGHT(H133,1)*1</f>
        <v>0</v>
      </c>
      <c r="M133" s="175" t="str">
        <f>IF(K133=T133,V133,IF(K133=T134,V134,IF(K133=T135,V135,IF(K133=T136,V136,IF(K133=T137,V137,IF(K133=T138,V138,IF(K133=T139,V139,IF(K133=T140,V140," "))))))))</f>
        <v> </v>
      </c>
      <c r="N133" s="175" t="str">
        <f>IF(K133=1," ",IF(L133=T132,U132,IF(L133=T133,U133,IF(L133=T134,U134,IF(L133=T135,U135,IF(L133=T136,U136,IF(L133=T137,U137," ")))))))</f>
        <v> </v>
      </c>
      <c r="O133" s="175" t="str">
        <f>IF(K133=1," ",IF(L133=T138,U138,IF(L133=T139,U139,IF(L133=T140,U140," "))))</f>
        <v> </v>
      </c>
      <c r="P133" s="175" t="str">
        <f>IF(K133=0," ",IF(K133&gt;1," ",IF(L133=T133,U143,IF(L133=T134,U144,IF(L133=T135,U145,IF(L133=T136,U146,IF(L133=T137,U147,IF(L133=T138,U148," "))))))))</f>
        <v> </v>
      </c>
      <c r="Q133" s="175" t="str">
        <f>IF(K133=0," ",IF(K133&gt;1," ",IF(L133=T139,U149,IF(L133=T140,U150,IF(L133=T132,U142,IF(L133=0,U141," "))))))</f>
        <v> </v>
      </c>
      <c r="R133" s="175" t="str">
        <f>IF(K133=0," ","lakh")</f>
        <v> </v>
      </c>
      <c r="S133" s="175" t="str">
        <f>IF(L133=0," ",IF(K133&gt;0," ","lakh"))</f>
        <v> </v>
      </c>
      <c r="T133" s="175">
        <v>2</v>
      </c>
      <c r="U133" s="175" t="s">
        <v>221</v>
      </c>
      <c r="V133" s="175" t="s">
        <v>222</v>
      </c>
    </row>
    <row r="134" spans="7:22" ht="12.75" hidden="1">
      <c r="G134" s="175">
        <f>RIGHT(H132,2)*1</f>
        <v>0</v>
      </c>
      <c r="H134" s="175">
        <f>G134</f>
        <v>0</v>
      </c>
      <c r="I134" s="175">
        <f>RIGHT(H134,2)*1</f>
        <v>0</v>
      </c>
      <c r="J134" s="175">
        <f>(H134-I134)/100</f>
        <v>0</v>
      </c>
      <c r="K134" s="175">
        <f>(I134-RIGHT(I134,1)*1)/10</f>
        <v>0</v>
      </c>
      <c r="L134" s="175">
        <f>RIGHT(H134,1)*1</f>
        <v>0</v>
      </c>
      <c r="M134" s="175" t="str">
        <f>IF(K134=T133,V133,IF(K134=T134,V134,IF(K134=T135,V135,IF(K134=T136,V136,IF(K134=T137,V137,IF(K134=T138,V138,IF(K134=T139,V139,IF(K134=T140,V140," "))))))))</f>
        <v> </v>
      </c>
      <c r="N134" s="175" t="str">
        <f>IF(K134=1," ",IF(L134=T132,U132,IF(L134=T133,U133,IF(L134=T134,U134,IF(L134=T135,U135,IF(L134=T136,U136,IF(L134=T137,U137," ")))))))</f>
        <v> </v>
      </c>
      <c r="O134" s="175" t="str">
        <f>IF(K134=1," ",IF(L134=T138,U138,IF(L134=T139,U139,IF(L134=T140,U140," "))))</f>
        <v> </v>
      </c>
      <c r="P134" s="175" t="str">
        <f>IF(K134=0," ",IF(K134&gt;1," ",IF(L134=T133,U143,IF(L134=T134,U144,IF(L134=T135,U145,IF(L134=T136,U146,IF(L134=T137,U147,IF(L134=T138,U148," "))))))))</f>
        <v> </v>
      </c>
      <c r="Q134" s="175" t="str">
        <f>IF(K134=0," ",IF(K134&gt;1," ",IF(L134=T139,U149,IF(L134=T140,U150,IF(L134=T132,U142,IF(L134=0,U141," "))))))</f>
        <v> </v>
      </c>
      <c r="R134" s="175" t="str">
        <f>IF(K134=0," ","thousand")</f>
        <v> </v>
      </c>
      <c r="S134" s="175" t="str">
        <f>IF(L134=0," ",IF(K134&gt;0," ","thousand"))</f>
        <v> </v>
      </c>
      <c r="T134" s="175">
        <v>3</v>
      </c>
      <c r="U134" s="175" t="s">
        <v>223</v>
      </c>
      <c r="V134" s="175" t="s">
        <v>224</v>
      </c>
    </row>
    <row r="135" spans="7:22" ht="12.75" hidden="1">
      <c r="G135" s="175">
        <f>RIGHT(G132,3)*1</f>
        <v>0</v>
      </c>
      <c r="H135" s="175">
        <f>G135</f>
        <v>0</v>
      </c>
      <c r="I135" s="175">
        <f>ROUND((H135-J136)/100,0)</f>
        <v>0</v>
      </c>
      <c r="J135" s="175"/>
      <c r="K135" s="175"/>
      <c r="L135" s="175"/>
      <c r="M135" s="175"/>
      <c r="N135" s="175" t="str">
        <f>IF(I135=0," ",IF(I135=T132,U132,IF(I135=T133,U133,IF(I135=T134,U134,IF(I135=T135,U135,IF(I135=T136,U136,IF(I135=T137,U137," ")))))))</f>
        <v> </v>
      </c>
      <c r="O135" s="175" t="str">
        <f>IF(I135=0," ",IF(I135=T138,U138,IF(I135=T139,U139,IF(I135=T140,U140," "))))</f>
        <v> </v>
      </c>
      <c r="P135" s="175"/>
      <c r="Q135" s="175"/>
      <c r="R135" s="175" t="str">
        <f>IF(I135=0," ","hundred")</f>
        <v> </v>
      </c>
      <c r="S135" s="175"/>
      <c r="T135" s="175">
        <v>4</v>
      </c>
      <c r="U135" s="175" t="s">
        <v>225</v>
      </c>
      <c r="V135" s="175" t="s">
        <v>226</v>
      </c>
    </row>
    <row r="136" spans="7:22" ht="12.75" hidden="1">
      <c r="G136" s="175"/>
      <c r="H136" s="175"/>
      <c r="I136" s="175"/>
      <c r="J136" s="175">
        <f>RIGHT(H135,2)*1</f>
        <v>0</v>
      </c>
      <c r="K136" s="175">
        <f>(J136-RIGHT(J136,1)*1)/10</f>
        <v>0</v>
      </c>
      <c r="L136" s="175">
        <f>RIGHT(H135,1)*1</f>
        <v>0</v>
      </c>
      <c r="M136" s="175" t="str">
        <f>IF(K136=T133,V133,IF(K136=T134,V134,IF(K136=T135,V135,IF(K136=T136,V136,IF(K136=T137,V137,IF(K136=T138,V138,IF(K136=T139,V139,IF(K136=T140,V140," "))))))))</f>
        <v> </v>
      </c>
      <c r="N136" s="175" t="str">
        <f>IF(K136=1," ",IF(L136=T132,U132,IF(L136=T133,U133,IF(L136=T134,U134,IF(L136=T135,U135,IF(L136=T136,U136,IF(L136=T137,U137," ")))))))</f>
        <v> </v>
      </c>
      <c r="O136" s="175" t="str">
        <f>IF(K136=1," ",IF(L136=T138,U138,IF(L136=T139,U139,IF(L136=T140,U140," "))))</f>
        <v> </v>
      </c>
      <c r="P136" s="175" t="str">
        <f>IF(K136=0," ",IF(K136&gt;1," ",IF(L136=T133,U143,IF(L136=T134,U144,IF(L136=T135,U145,IF(L136=T136,U146,IF(L136=U147,U137,IF(L136=T138,U148," "))))))))</f>
        <v> </v>
      </c>
      <c r="Q136" s="175" t="str">
        <f>IF(K136=0," ",IF(K136&gt;1," ",IF(L136=T139,U149,IF(L136=T140,U150,IF(L136=T132,U142,IF(L136=0,U141," "))))))</f>
        <v> </v>
      </c>
      <c r="R136" s="175"/>
      <c r="S136" s="175"/>
      <c r="T136" s="175">
        <v>5</v>
      </c>
      <c r="U136" s="175" t="s">
        <v>227</v>
      </c>
      <c r="V136" s="175" t="s">
        <v>228</v>
      </c>
    </row>
    <row r="137" spans="7:22" ht="12.75" hidden="1">
      <c r="G137" s="175"/>
      <c r="H137" s="175"/>
      <c r="I137" s="175"/>
      <c r="J137" s="175"/>
      <c r="K137" s="175">
        <f>K136</f>
        <v>0</v>
      </c>
      <c r="L137" s="175">
        <f>L136</f>
        <v>0</v>
      </c>
      <c r="M137" s="175"/>
      <c r="N137" s="175"/>
      <c r="O137" s="175"/>
      <c r="P137" s="175"/>
      <c r="Q137" s="175"/>
      <c r="R137" s="175"/>
      <c r="S137" s="175"/>
      <c r="T137" s="175">
        <v>6</v>
      </c>
      <c r="U137" s="175" t="s">
        <v>229</v>
      </c>
      <c r="V137" s="175" t="s">
        <v>230</v>
      </c>
    </row>
    <row r="138" spans="7:22" ht="12.75" hidden="1">
      <c r="G138" s="175"/>
      <c r="H138" s="175"/>
      <c r="I138" s="175"/>
      <c r="J138" s="175"/>
      <c r="K138" s="175"/>
      <c r="L138" s="175"/>
      <c r="M138" s="175"/>
      <c r="N138" s="175"/>
      <c r="O138" s="175"/>
      <c r="P138" s="175"/>
      <c r="Q138" s="175"/>
      <c r="R138" s="175"/>
      <c r="S138" s="175"/>
      <c r="T138" s="175">
        <v>7</v>
      </c>
      <c r="U138" s="175" t="s">
        <v>231</v>
      </c>
      <c r="V138" s="175" t="s">
        <v>232</v>
      </c>
    </row>
    <row r="139" spans="7:22" ht="12.75" hidden="1">
      <c r="G139" s="175"/>
      <c r="H139" s="175"/>
      <c r="I139" s="175"/>
      <c r="J139" s="175"/>
      <c r="K139" s="175"/>
      <c r="L139" s="175"/>
      <c r="M139" s="175"/>
      <c r="N139" s="175"/>
      <c r="O139" s="175"/>
      <c r="P139" s="175"/>
      <c r="Q139" s="175"/>
      <c r="R139" s="175"/>
      <c r="S139" s="175"/>
      <c r="T139" s="175">
        <v>8</v>
      </c>
      <c r="U139" s="175" t="s">
        <v>233</v>
      </c>
      <c r="V139" s="175" t="s">
        <v>234</v>
      </c>
    </row>
    <row r="140" spans="7:22" ht="12.75" hidden="1">
      <c r="G140" s="175">
        <f>TRIM(M133&amp;" "&amp;N133&amp;" "&amp;O133&amp;" "&amp;P133&amp;" "&amp;Q133&amp;" "&amp;R133&amp;" "&amp;S133)</f>
      </c>
      <c r="H140" s="175"/>
      <c r="I140" s="175"/>
      <c r="J140" s="175"/>
      <c r="K140" s="175"/>
      <c r="L140" s="175"/>
      <c r="M140" s="175"/>
      <c r="N140" s="175"/>
      <c r="O140" s="175"/>
      <c r="P140" s="175"/>
      <c r="Q140" s="175"/>
      <c r="R140" s="175"/>
      <c r="S140" s="175"/>
      <c r="T140" s="175">
        <v>9</v>
      </c>
      <c r="U140" s="175" t="s">
        <v>235</v>
      </c>
      <c r="V140" s="175" t="s">
        <v>236</v>
      </c>
    </row>
    <row r="141" spans="7:22" ht="12.75" hidden="1">
      <c r="G141" s="175">
        <f>TRIM(M134&amp;" "&amp;N134&amp;" "&amp;O134&amp;" "&amp;P134&amp;" "&amp;Q134&amp;" "&amp;R134&amp;" "&amp;S134)</f>
      </c>
      <c r="H141" s="175"/>
      <c r="I141" s="175"/>
      <c r="J141" s="175"/>
      <c r="K141" s="175"/>
      <c r="L141" s="175"/>
      <c r="M141" s="175"/>
      <c r="N141" s="175"/>
      <c r="O141" s="175"/>
      <c r="P141" s="175"/>
      <c r="Q141" s="175"/>
      <c r="R141" s="175"/>
      <c r="S141" s="175"/>
      <c r="T141" s="175">
        <v>10</v>
      </c>
      <c r="U141" s="175" t="s">
        <v>237</v>
      </c>
      <c r="V141" s="175"/>
    </row>
    <row r="142" spans="7:22" ht="12.75" hidden="1">
      <c r="G142" s="175">
        <f>TRIM(M135&amp;" "&amp;N135&amp;" "&amp;O135&amp;" "&amp;P135&amp;" "&amp;Q135&amp;" "&amp;R135&amp;" "&amp;S135)</f>
      </c>
      <c r="H142" s="175"/>
      <c r="I142" s="175"/>
      <c r="J142" s="175"/>
      <c r="K142" s="175"/>
      <c r="L142" s="175"/>
      <c r="M142" s="175"/>
      <c r="N142" s="175"/>
      <c r="O142" s="175"/>
      <c r="P142" s="175"/>
      <c r="Q142" s="175"/>
      <c r="R142" s="175"/>
      <c r="S142" s="175"/>
      <c r="T142" s="175">
        <v>11</v>
      </c>
      <c r="U142" s="175" t="s">
        <v>238</v>
      </c>
      <c r="V142" s="175"/>
    </row>
    <row r="143" spans="7:22" ht="12.75" hidden="1">
      <c r="G143" s="175">
        <f>TRIM(M136&amp;" "&amp;N136&amp;" "&amp;O136&amp;" "&amp;P136&amp;" "&amp;Q136)</f>
      </c>
      <c r="H143" s="175"/>
      <c r="I143" s="175"/>
      <c r="J143" s="175"/>
      <c r="K143" s="175"/>
      <c r="L143" s="175"/>
      <c r="M143" s="175"/>
      <c r="N143" s="175"/>
      <c r="O143" s="175"/>
      <c r="P143" s="175"/>
      <c r="Q143" s="175"/>
      <c r="R143" s="175"/>
      <c r="S143" s="175"/>
      <c r="T143" s="175">
        <v>12</v>
      </c>
      <c r="U143" s="175" t="s">
        <v>239</v>
      </c>
      <c r="V143" s="175"/>
    </row>
    <row r="144" spans="7:22" ht="12.75" hidden="1">
      <c r="G144" s="175">
        <f>TRIM(G140&amp;" "&amp;G141&amp;" "&amp;G142&amp;" "&amp;G143)</f>
      </c>
      <c r="H144" s="175"/>
      <c r="I144" s="175"/>
      <c r="J144" s="175"/>
      <c r="K144" s="175"/>
      <c r="L144" s="175"/>
      <c r="M144" s="175"/>
      <c r="N144" s="175"/>
      <c r="O144" s="175"/>
      <c r="P144" s="175"/>
      <c r="Q144" s="175"/>
      <c r="R144" s="175"/>
      <c r="S144" s="175"/>
      <c r="T144" s="175">
        <v>13</v>
      </c>
      <c r="U144" s="175" t="s">
        <v>240</v>
      </c>
      <c r="V144" s="175"/>
    </row>
    <row r="145" spans="7:22" ht="12.75" hidden="1">
      <c r="G145" s="175"/>
      <c r="H145" s="175"/>
      <c r="I145" s="175"/>
      <c r="J145" s="175"/>
      <c r="K145" s="175"/>
      <c r="L145" s="175"/>
      <c r="M145" s="175"/>
      <c r="N145" s="175"/>
      <c r="O145" s="175"/>
      <c r="P145" s="175"/>
      <c r="Q145" s="175"/>
      <c r="R145" s="175"/>
      <c r="S145" s="175"/>
      <c r="T145" s="175">
        <v>14</v>
      </c>
      <c r="U145" s="175" t="s">
        <v>241</v>
      </c>
      <c r="V145" s="175"/>
    </row>
    <row r="146" spans="7:22" ht="12.75" hidden="1">
      <c r="G146" s="175"/>
      <c r="H146" s="175"/>
      <c r="I146" s="175"/>
      <c r="J146" s="175"/>
      <c r="K146" s="175"/>
      <c r="L146" s="175"/>
      <c r="M146" s="175"/>
      <c r="N146" s="175"/>
      <c r="O146" s="175"/>
      <c r="P146" s="175"/>
      <c r="Q146" s="175"/>
      <c r="R146" s="175"/>
      <c r="S146" s="175"/>
      <c r="T146" s="175">
        <v>15</v>
      </c>
      <c r="U146" s="175" t="s">
        <v>242</v>
      </c>
      <c r="V146" s="175"/>
    </row>
    <row r="147" spans="7:22" ht="12.75" hidden="1">
      <c r="G147" s="175"/>
      <c r="H147" s="175"/>
      <c r="I147" s="175"/>
      <c r="J147" s="175"/>
      <c r="K147" s="175"/>
      <c r="L147" s="175"/>
      <c r="M147" s="175"/>
      <c r="N147" s="175"/>
      <c r="O147" s="175"/>
      <c r="P147" s="175"/>
      <c r="Q147" s="175"/>
      <c r="R147" s="175"/>
      <c r="S147" s="175"/>
      <c r="T147" s="175">
        <v>16</v>
      </c>
      <c r="U147" s="175" t="s">
        <v>243</v>
      </c>
      <c r="V147" s="175"/>
    </row>
    <row r="148" spans="7:22" ht="12.75" hidden="1">
      <c r="G148" s="175"/>
      <c r="H148" s="175"/>
      <c r="I148" s="175"/>
      <c r="J148" s="175"/>
      <c r="K148" s="175"/>
      <c r="L148" s="175"/>
      <c r="M148" s="175"/>
      <c r="N148" s="175"/>
      <c r="O148" s="175"/>
      <c r="P148" s="175"/>
      <c r="Q148" s="175"/>
      <c r="R148" s="175"/>
      <c r="S148" s="175"/>
      <c r="T148" s="175">
        <v>17</v>
      </c>
      <c r="U148" s="175" t="s">
        <v>244</v>
      </c>
      <c r="V148" s="175"/>
    </row>
    <row r="149" spans="7:22" ht="12.75" hidden="1">
      <c r="G149" s="175"/>
      <c r="H149" s="175"/>
      <c r="I149" s="175"/>
      <c r="J149" s="175"/>
      <c r="K149" s="175"/>
      <c r="L149" s="175"/>
      <c r="M149" s="175"/>
      <c r="N149" s="175"/>
      <c r="O149" s="175"/>
      <c r="P149" s="175"/>
      <c r="Q149" s="175"/>
      <c r="R149" s="175"/>
      <c r="S149" s="175"/>
      <c r="T149" s="175">
        <v>18</v>
      </c>
      <c r="U149" s="175" t="s">
        <v>245</v>
      </c>
      <c r="V149" s="175"/>
    </row>
    <row r="150" spans="7:22" ht="12.75" hidden="1">
      <c r="G150" s="175"/>
      <c r="H150" s="175"/>
      <c r="I150" s="175"/>
      <c r="J150" s="175"/>
      <c r="K150" s="175"/>
      <c r="L150" s="175"/>
      <c r="M150" s="175"/>
      <c r="N150" s="175"/>
      <c r="O150" s="175"/>
      <c r="P150" s="175"/>
      <c r="Q150" s="175"/>
      <c r="R150" s="175"/>
      <c r="S150" s="175"/>
      <c r="T150" s="175">
        <v>19</v>
      </c>
      <c r="U150" s="175" t="s">
        <v>246</v>
      </c>
      <c r="V150" s="175"/>
    </row>
    <row r="151" spans="7:22" ht="12.75" hidden="1">
      <c r="G151" s="175"/>
      <c r="H151" s="175"/>
      <c r="I151" s="175"/>
      <c r="J151" s="175"/>
      <c r="K151" s="175"/>
      <c r="L151" s="175"/>
      <c r="M151" s="175"/>
      <c r="N151" s="175"/>
      <c r="O151" s="175"/>
      <c r="P151" s="175"/>
      <c r="Q151" s="175"/>
      <c r="R151" s="175"/>
      <c r="S151" s="175"/>
      <c r="T151" s="175">
        <v>20</v>
      </c>
      <c r="U151" s="175" t="s">
        <v>222</v>
      </c>
      <c r="V151" s="175"/>
    </row>
    <row r="152" spans="7:22" ht="12.75" hidden="1">
      <c r="G152" s="175"/>
      <c r="H152" s="175"/>
      <c r="I152" s="175"/>
      <c r="J152" s="175"/>
      <c r="K152" s="175"/>
      <c r="L152" s="175"/>
      <c r="M152" s="175"/>
      <c r="N152" s="175"/>
      <c r="O152" s="175"/>
      <c r="P152" s="175"/>
      <c r="Q152" s="175"/>
      <c r="R152" s="175"/>
      <c r="S152" s="175"/>
      <c r="T152" s="175">
        <v>30</v>
      </c>
      <c r="U152" s="175" t="s">
        <v>224</v>
      </c>
      <c r="V152" s="175"/>
    </row>
    <row r="153" spans="7:22" ht="12.75" hidden="1">
      <c r="G153" s="175"/>
      <c r="H153" s="175"/>
      <c r="I153" s="175"/>
      <c r="J153" s="175"/>
      <c r="K153" s="175"/>
      <c r="L153" s="175"/>
      <c r="M153" s="175"/>
      <c r="N153" s="175"/>
      <c r="O153" s="175"/>
      <c r="P153" s="175"/>
      <c r="Q153" s="175"/>
      <c r="R153" s="175"/>
      <c r="S153" s="175"/>
      <c r="T153" s="175">
        <v>40</v>
      </c>
      <c r="U153" s="175" t="s">
        <v>226</v>
      </c>
      <c r="V153" s="175"/>
    </row>
    <row r="154" spans="7:22" ht="12.75" hidden="1">
      <c r="G154" s="175"/>
      <c r="H154" s="175"/>
      <c r="I154" s="175"/>
      <c r="J154" s="175"/>
      <c r="K154" s="175"/>
      <c r="L154" s="175"/>
      <c r="M154" s="175"/>
      <c r="N154" s="175"/>
      <c r="O154" s="175"/>
      <c r="P154" s="175"/>
      <c r="Q154" s="175"/>
      <c r="R154" s="175"/>
      <c r="S154" s="175"/>
      <c r="T154" s="175">
        <v>50</v>
      </c>
      <c r="U154" s="175" t="s">
        <v>228</v>
      </c>
      <c r="V154" s="175"/>
    </row>
    <row r="155" spans="7:22" ht="12.75" hidden="1">
      <c r="G155" s="175"/>
      <c r="H155" s="175"/>
      <c r="I155" s="175"/>
      <c r="J155" s="175"/>
      <c r="K155" s="175"/>
      <c r="L155" s="175"/>
      <c r="M155" s="175"/>
      <c r="N155" s="175"/>
      <c r="O155" s="175"/>
      <c r="P155" s="175"/>
      <c r="Q155" s="175"/>
      <c r="R155" s="175"/>
      <c r="S155" s="175"/>
      <c r="T155" s="175">
        <v>60</v>
      </c>
      <c r="U155" s="175" t="s">
        <v>230</v>
      </c>
      <c r="V155" s="175"/>
    </row>
    <row r="156" spans="7:22" ht="12.75" hidden="1">
      <c r="G156" s="175"/>
      <c r="H156" s="175"/>
      <c r="I156" s="175"/>
      <c r="J156" s="175"/>
      <c r="K156" s="175"/>
      <c r="L156" s="175"/>
      <c r="M156" s="175"/>
      <c r="N156" s="175"/>
      <c r="O156" s="175"/>
      <c r="P156" s="175"/>
      <c r="Q156" s="175"/>
      <c r="R156" s="175"/>
      <c r="S156" s="175"/>
      <c r="T156" s="175">
        <v>70</v>
      </c>
      <c r="U156" s="175" t="s">
        <v>232</v>
      </c>
      <c r="V156" s="175"/>
    </row>
    <row r="157" spans="7:22" ht="12.75" hidden="1">
      <c r="G157" s="175"/>
      <c r="H157" s="175"/>
      <c r="I157" s="175"/>
      <c r="J157" s="175"/>
      <c r="K157" s="175"/>
      <c r="L157" s="175"/>
      <c r="M157" s="175"/>
      <c r="N157" s="175"/>
      <c r="O157" s="175"/>
      <c r="P157" s="175"/>
      <c r="Q157" s="175"/>
      <c r="R157" s="175"/>
      <c r="S157" s="175"/>
      <c r="T157" s="175">
        <v>80</v>
      </c>
      <c r="U157" s="175" t="s">
        <v>234</v>
      </c>
      <c r="V157" s="175"/>
    </row>
    <row r="158" spans="7:22" ht="12.75" hidden="1">
      <c r="G158" s="175"/>
      <c r="H158" s="175"/>
      <c r="I158" s="175"/>
      <c r="J158" s="175"/>
      <c r="K158" s="175"/>
      <c r="L158" s="175"/>
      <c r="M158" s="175"/>
      <c r="N158" s="175"/>
      <c r="O158" s="175"/>
      <c r="P158" s="175"/>
      <c r="Q158" s="175"/>
      <c r="R158" s="175"/>
      <c r="S158" s="175"/>
      <c r="T158" s="175">
        <v>90</v>
      </c>
      <c r="U158" s="175" t="s">
        <v>236</v>
      </c>
      <c r="V158" s="175"/>
    </row>
    <row r="159" ht="12.75" hidden="1"/>
    <row r="160" ht="12.75" hidden="1"/>
    <row r="161" ht="12.75" hidden="1"/>
    <row r="162" spans="7:22" ht="12.75" hidden="1">
      <c r="G162" s="176">
        <f>E30</f>
        <v>0</v>
      </c>
      <c r="H162" s="175">
        <f>(G162-G165)/1000</f>
        <v>0</v>
      </c>
      <c r="I162" s="175"/>
      <c r="J162" s="175"/>
      <c r="K162" s="175"/>
      <c r="L162" s="175"/>
      <c r="M162" s="175"/>
      <c r="N162" s="175"/>
      <c r="O162" s="175"/>
      <c r="P162" s="175"/>
      <c r="Q162" s="175"/>
      <c r="R162" s="175"/>
      <c r="S162" s="175"/>
      <c r="T162" s="175">
        <v>1</v>
      </c>
      <c r="U162" s="175" t="s">
        <v>220</v>
      </c>
      <c r="V162" s="175"/>
    </row>
    <row r="163" spans="7:22" ht="12.75" hidden="1">
      <c r="G163" s="175">
        <f>(H162-G164)/100</f>
        <v>0</v>
      </c>
      <c r="H163" s="175">
        <f>G163</f>
        <v>0</v>
      </c>
      <c r="I163" s="175">
        <f>RIGHT(H163,2)*1</f>
        <v>0</v>
      </c>
      <c r="J163" s="175">
        <f>(H163-I163)/100</f>
        <v>0</v>
      </c>
      <c r="K163" s="175">
        <f>(I163-RIGHT(I163,1)*1)/10</f>
        <v>0</v>
      </c>
      <c r="L163" s="175">
        <f>RIGHT(H163,1)*1</f>
        <v>0</v>
      </c>
      <c r="M163" s="175" t="str">
        <f>IF(K163=T163,V163,IF(K163=T164,V164,IF(K163=T165,V165,IF(K163=T166,V166,IF(K163=T167,V167,IF(K163=T168,V168,IF(K163=T169,V169,IF(K163=T170,V170," "))))))))</f>
        <v> </v>
      </c>
      <c r="N163" s="175" t="str">
        <f>IF(K163=1," ",IF(L163=T162,U162,IF(L163=T163,U163,IF(L163=T164,U164,IF(L163=T165,U165,IF(L163=T166,U166,IF(L163=T167,U167," ")))))))</f>
        <v> </v>
      </c>
      <c r="O163" s="175" t="str">
        <f>IF(K163=1," ",IF(L163=T168,U168,IF(L163=T169,U169,IF(L163=T170,U170," "))))</f>
        <v> </v>
      </c>
      <c r="P163" s="175" t="str">
        <f>IF(K163=0," ",IF(K163&gt;1," ",IF(L163=T163,U173,IF(L163=T164,U174,IF(L163=T165,U175,IF(L163=T166,U176,IF(L163=T167,U177,IF(L163=T168,U178," "))))))))</f>
        <v> </v>
      </c>
      <c r="Q163" s="175" t="str">
        <f>IF(K163=0," ",IF(K163&gt;1," ",IF(L163=T169,U179,IF(L163=T170,U180,IF(L163=T162,U172,IF(L163=0,U171," "))))))</f>
        <v> </v>
      </c>
      <c r="R163" s="175" t="str">
        <f>IF(K163=0," ","lakh")</f>
        <v> </v>
      </c>
      <c r="S163" s="175" t="str">
        <f>IF(L163=0," ",IF(K163&gt;0," ","lakh"))</f>
        <v> </v>
      </c>
      <c r="T163" s="175">
        <v>2</v>
      </c>
      <c r="U163" s="175" t="s">
        <v>221</v>
      </c>
      <c r="V163" s="175" t="s">
        <v>222</v>
      </c>
    </row>
    <row r="164" spans="7:22" ht="12.75" hidden="1">
      <c r="G164" s="175">
        <f>RIGHT(H162,2)*1</f>
        <v>0</v>
      </c>
      <c r="H164" s="175">
        <f>G164</f>
        <v>0</v>
      </c>
      <c r="I164" s="175">
        <f>RIGHT(H164,2)*1</f>
        <v>0</v>
      </c>
      <c r="J164" s="175">
        <f>(H164-I164)/100</f>
        <v>0</v>
      </c>
      <c r="K164" s="175">
        <f>(I164-RIGHT(I164,1)*1)/10</f>
        <v>0</v>
      </c>
      <c r="L164" s="175">
        <f>RIGHT(H164,1)*1</f>
        <v>0</v>
      </c>
      <c r="M164" s="175" t="str">
        <f>IF(K164=T163,V163,IF(K164=T164,V164,IF(K164=T165,V165,IF(K164=T166,V166,IF(K164=T167,V167,IF(K164=T168,V168,IF(K164=T169,V169,IF(K164=T170,V170," "))))))))</f>
        <v> </v>
      </c>
      <c r="N164" s="175" t="str">
        <f>IF(K164=1," ",IF(L164=T162,U162,IF(L164=T163,U163,IF(L164=T164,U164,IF(L164=T165,U165,IF(L164=T166,U166,IF(L164=T167,U167," ")))))))</f>
        <v> </v>
      </c>
      <c r="O164" s="175" t="str">
        <f>IF(K164=1," ",IF(L164=T168,U168,IF(L164=T169,U169,IF(L164=T170,U170," "))))</f>
        <v> </v>
      </c>
      <c r="P164" s="175" t="str">
        <f>IF(K164=0," ",IF(K164&gt;1," ",IF(L164=T163,U173,IF(L164=T164,U174,IF(L164=T165,U175,IF(L164=T166,U176,IF(L164=T167,U177,IF(L164=T168,U178," "))))))))</f>
        <v> </v>
      </c>
      <c r="Q164" s="175" t="str">
        <f>IF(K164=0," ",IF(K164&gt;1," ",IF(L164=T169,U179,IF(L164=T170,U180,IF(L164=T162,U172,IF(L164=0,U171," "))))))</f>
        <v> </v>
      </c>
      <c r="R164" s="175" t="str">
        <f>IF(K164=0," ","thousand")</f>
        <v> </v>
      </c>
      <c r="S164" s="175" t="str">
        <f>IF(L164=0," ",IF(K164&gt;0," ","thousand"))</f>
        <v> </v>
      </c>
      <c r="T164" s="175">
        <v>3</v>
      </c>
      <c r="U164" s="175" t="s">
        <v>223</v>
      </c>
      <c r="V164" s="175" t="s">
        <v>224</v>
      </c>
    </row>
    <row r="165" spans="7:22" ht="12.75" hidden="1">
      <c r="G165" s="175">
        <f>RIGHT(G162,3)*1</f>
        <v>0</v>
      </c>
      <c r="H165" s="175">
        <f>G165</f>
        <v>0</v>
      </c>
      <c r="I165" s="175">
        <f>ROUND((H165-J166)/100,0)</f>
        <v>0</v>
      </c>
      <c r="J165" s="175"/>
      <c r="K165" s="175"/>
      <c r="L165" s="175"/>
      <c r="M165" s="175"/>
      <c r="N165" s="175" t="str">
        <f>IF(I165=0," ",IF(I165=T162,U162,IF(I165=T163,U163,IF(I165=T164,U164,IF(I165=T165,U165,IF(I165=T166,U166,IF(I165=T167,U167," ")))))))</f>
        <v> </v>
      </c>
      <c r="O165" s="175" t="str">
        <f>IF(I165=0," ",IF(I165=T168,U168,IF(I165=T169,U169,IF(I165=T170,U170," "))))</f>
        <v> </v>
      </c>
      <c r="P165" s="175"/>
      <c r="Q165" s="175"/>
      <c r="R165" s="175" t="str">
        <f>IF(I165=0," ","hundred")</f>
        <v> </v>
      </c>
      <c r="S165" s="175"/>
      <c r="T165" s="175">
        <v>4</v>
      </c>
      <c r="U165" s="175" t="s">
        <v>225</v>
      </c>
      <c r="V165" s="175" t="s">
        <v>226</v>
      </c>
    </row>
    <row r="166" spans="7:22" ht="12.75" hidden="1">
      <c r="G166" s="175"/>
      <c r="H166" s="175"/>
      <c r="I166" s="175"/>
      <c r="J166" s="175">
        <f>RIGHT(H165,2)*1</f>
        <v>0</v>
      </c>
      <c r="K166" s="175">
        <f>(J166-RIGHT(J166,1)*1)/10</f>
        <v>0</v>
      </c>
      <c r="L166" s="175">
        <f>RIGHT(H165,1)*1</f>
        <v>0</v>
      </c>
      <c r="M166" s="175" t="str">
        <f>IF(K166=T163,V163,IF(K166=T164,V164,IF(K166=T165,V165,IF(K166=T166,V166,IF(K166=T167,V167,IF(K166=T168,V168,IF(K166=T169,V169,IF(K166=T170,V170," "))))))))</f>
        <v> </v>
      </c>
      <c r="N166" s="175" t="str">
        <f>IF(K166=1," ",IF(L166=T162,U162,IF(L166=T163,U163,IF(L166=T164,U164,IF(L166=T165,U165,IF(L166=T166,U166,IF(L166=T167,U167," ")))))))</f>
        <v> </v>
      </c>
      <c r="O166" s="175" t="str">
        <f>IF(K166=1," ",IF(L166=T168,U168,IF(L166=T169,U169,IF(L166=T170,U170," "))))</f>
        <v> </v>
      </c>
      <c r="P166" s="175" t="str">
        <f>IF(K166=0," ",IF(K166&gt;1," ",IF(L166=T163,U173,IF(L166=T164,U174,IF(L166=T165,U175,IF(L166=T166,U176,IF(L166=U177,U167,IF(L166=T168,U178," "))))))))</f>
        <v> </v>
      </c>
      <c r="Q166" s="175" t="str">
        <f>IF(K166=0," ",IF(K166&gt;1," ",IF(L166=T169,U179,IF(L166=T170,U180,IF(L166=T162,U172,IF(L166=0,U171," "))))))</f>
        <v> </v>
      </c>
      <c r="R166" s="175"/>
      <c r="S166" s="175"/>
      <c r="T166" s="175">
        <v>5</v>
      </c>
      <c r="U166" s="175" t="s">
        <v>227</v>
      </c>
      <c r="V166" s="175" t="s">
        <v>228</v>
      </c>
    </row>
    <row r="167" spans="7:22" ht="12.75" hidden="1">
      <c r="G167" s="175"/>
      <c r="H167" s="175"/>
      <c r="I167" s="175"/>
      <c r="J167" s="175"/>
      <c r="K167" s="175">
        <f>K166</f>
        <v>0</v>
      </c>
      <c r="L167" s="175">
        <f>L166</f>
        <v>0</v>
      </c>
      <c r="M167" s="175"/>
      <c r="N167" s="175"/>
      <c r="O167" s="175"/>
      <c r="P167" s="175"/>
      <c r="Q167" s="175"/>
      <c r="R167" s="175"/>
      <c r="S167" s="175"/>
      <c r="T167" s="175">
        <v>6</v>
      </c>
      <c r="U167" s="175" t="s">
        <v>229</v>
      </c>
      <c r="V167" s="175" t="s">
        <v>230</v>
      </c>
    </row>
    <row r="168" spans="7:22" ht="12.75" hidden="1">
      <c r="G168" s="175"/>
      <c r="H168" s="175"/>
      <c r="I168" s="175"/>
      <c r="J168" s="175"/>
      <c r="K168" s="175"/>
      <c r="L168" s="175"/>
      <c r="M168" s="175"/>
      <c r="N168" s="175"/>
      <c r="O168" s="175"/>
      <c r="P168" s="175"/>
      <c r="Q168" s="175"/>
      <c r="R168" s="175"/>
      <c r="S168" s="175"/>
      <c r="T168" s="175">
        <v>7</v>
      </c>
      <c r="U168" s="175" t="s">
        <v>231</v>
      </c>
      <c r="V168" s="175" t="s">
        <v>232</v>
      </c>
    </row>
    <row r="169" spans="7:22" ht="12.75" hidden="1">
      <c r="G169" s="175"/>
      <c r="H169" s="175"/>
      <c r="I169" s="175"/>
      <c r="J169" s="175"/>
      <c r="K169" s="175"/>
      <c r="L169" s="175"/>
      <c r="M169" s="175"/>
      <c r="N169" s="175"/>
      <c r="O169" s="175"/>
      <c r="P169" s="175"/>
      <c r="Q169" s="175"/>
      <c r="R169" s="175"/>
      <c r="S169" s="175"/>
      <c r="T169" s="175">
        <v>8</v>
      </c>
      <c r="U169" s="175" t="s">
        <v>233</v>
      </c>
      <c r="V169" s="175" t="s">
        <v>234</v>
      </c>
    </row>
    <row r="170" spans="7:22" ht="12.75" hidden="1">
      <c r="G170" s="175">
        <f>TRIM(M163&amp;" "&amp;N163&amp;" "&amp;O163&amp;" "&amp;P163&amp;" "&amp;Q163&amp;" "&amp;R163&amp;" "&amp;S163)</f>
      </c>
      <c r="H170" s="175"/>
      <c r="I170" s="175"/>
      <c r="J170" s="175"/>
      <c r="K170" s="175"/>
      <c r="L170" s="175"/>
      <c r="M170" s="175"/>
      <c r="N170" s="175"/>
      <c r="O170" s="175"/>
      <c r="P170" s="175"/>
      <c r="Q170" s="175"/>
      <c r="R170" s="175"/>
      <c r="S170" s="175"/>
      <c r="T170" s="175">
        <v>9</v>
      </c>
      <c r="U170" s="175" t="s">
        <v>235</v>
      </c>
      <c r="V170" s="175" t="s">
        <v>236</v>
      </c>
    </row>
    <row r="171" spans="7:22" ht="12.75" hidden="1">
      <c r="G171" s="175">
        <f>TRIM(M164&amp;" "&amp;N164&amp;" "&amp;O164&amp;" "&amp;P164&amp;" "&amp;Q164&amp;" "&amp;R164&amp;" "&amp;S164)</f>
      </c>
      <c r="H171" s="175"/>
      <c r="I171" s="175"/>
      <c r="J171" s="175"/>
      <c r="K171" s="175"/>
      <c r="L171" s="175"/>
      <c r="M171" s="175"/>
      <c r="N171" s="175"/>
      <c r="O171" s="175"/>
      <c r="P171" s="175"/>
      <c r="Q171" s="175"/>
      <c r="R171" s="175"/>
      <c r="S171" s="175"/>
      <c r="T171" s="175">
        <v>10</v>
      </c>
      <c r="U171" s="175" t="s">
        <v>237</v>
      </c>
      <c r="V171" s="175"/>
    </row>
    <row r="172" spans="7:22" ht="12.75" hidden="1">
      <c r="G172" s="175">
        <f>TRIM(M165&amp;" "&amp;N165&amp;" "&amp;O165&amp;" "&amp;P165&amp;" "&amp;Q165&amp;" "&amp;R165&amp;" "&amp;S165)</f>
      </c>
      <c r="H172" s="175"/>
      <c r="I172" s="175"/>
      <c r="J172" s="175"/>
      <c r="K172" s="175"/>
      <c r="L172" s="175"/>
      <c r="M172" s="175"/>
      <c r="N172" s="175"/>
      <c r="O172" s="175"/>
      <c r="P172" s="175"/>
      <c r="Q172" s="175"/>
      <c r="R172" s="175"/>
      <c r="S172" s="175"/>
      <c r="T172" s="175">
        <v>11</v>
      </c>
      <c r="U172" s="175" t="s">
        <v>238</v>
      </c>
      <c r="V172" s="175"/>
    </row>
    <row r="173" spans="7:22" ht="12.75" hidden="1">
      <c r="G173" s="175">
        <f>TRIM(M166&amp;" "&amp;N166&amp;" "&amp;O166&amp;" "&amp;P166&amp;" "&amp;Q166)</f>
      </c>
      <c r="H173" s="175"/>
      <c r="I173" s="175"/>
      <c r="J173" s="175"/>
      <c r="K173" s="175"/>
      <c r="L173" s="175"/>
      <c r="M173" s="175"/>
      <c r="N173" s="175"/>
      <c r="O173" s="175"/>
      <c r="P173" s="175"/>
      <c r="Q173" s="175"/>
      <c r="R173" s="175"/>
      <c r="S173" s="175"/>
      <c r="T173" s="175">
        <v>12</v>
      </c>
      <c r="U173" s="175" t="s">
        <v>239</v>
      </c>
      <c r="V173" s="175"/>
    </row>
    <row r="174" spans="7:22" ht="12.75" hidden="1">
      <c r="G174" s="175">
        <f>TRIM(G170&amp;" "&amp;G171&amp;" "&amp;G172&amp;" "&amp;G173)</f>
      </c>
      <c r="H174" s="175"/>
      <c r="I174" s="175"/>
      <c r="J174" s="175"/>
      <c r="K174" s="175"/>
      <c r="L174" s="175"/>
      <c r="M174" s="175"/>
      <c r="N174" s="175"/>
      <c r="O174" s="175"/>
      <c r="P174" s="175"/>
      <c r="Q174" s="175"/>
      <c r="R174" s="175"/>
      <c r="S174" s="175"/>
      <c r="T174" s="175">
        <v>13</v>
      </c>
      <c r="U174" s="175" t="s">
        <v>240</v>
      </c>
      <c r="V174" s="175"/>
    </row>
    <row r="175" spans="7:22" ht="12.75" hidden="1">
      <c r="G175" s="175"/>
      <c r="H175" s="175"/>
      <c r="I175" s="175"/>
      <c r="J175" s="175"/>
      <c r="K175" s="175"/>
      <c r="L175" s="175"/>
      <c r="M175" s="175"/>
      <c r="N175" s="175"/>
      <c r="O175" s="175"/>
      <c r="P175" s="175"/>
      <c r="Q175" s="175"/>
      <c r="R175" s="175"/>
      <c r="S175" s="175"/>
      <c r="T175" s="175">
        <v>14</v>
      </c>
      <c r="U175" s="175" t="s">
        <v>241</v>
      </c>
      <c r="V175" s="175"/>
    </row>
    <row r="176" spans="7:22" ht="12.75" hidden="1">
      <c r="G176" s="175"/>
      <c r="H176" s="175"/>
      <c r="I176" s="175"/>
      <c r="J176" s="175"/>
      <c r="K176" s="175"/>
      <c r="L176" s="175"/>
      <c r="M176" s="175"/>
      <c r="N176" s="175"/>
      <c r="O176" s="175"/>
      <c r="P176" s="175"/>
      <c r="Q176" s="175"/>
      <c r="R176" s="175"/>
      <c r="S176" s="175"/>
      <c r="T176" s="175">
        <v>15</v>
      </c>
      <c r="U176" s="175" t="s">
        <v>242</v>
      </c>
      <c r="V176" s="175"/>
    </row>
    <row r="177" spans="7:22" ht="12.75" hidden="1">
      <c r="G177" s="175"/>
      <c r="H177" s="175"/>
      <c r="I177" s="175"/>
      <c r="J177" s="175"/>
      <c r="K177" s="175"/>
      <c r="L177" s="175"/>
      <c r="M177" s="175"/>
      <c r="N177" s="175"/>
      <c r="O177" s="175"/>
      <c r="P177" s="175"/>
      <c r="Q177" s="175"/>
      <c r="R177" s="175"/>
      <c r="S177" s="175"/>
      <c r="T177" s="175">
        <v>16</v>
      </c>
      <c r="U177" s="175" t="s">
        <v>243</v>
      </c>
      <c r="V177" s="175"/>
    </row>
    <row r="178" spans="7:22" ht="12.75" hidden="1">
      <c r="G178" s="175"/>
      <c r="H178" s="175"/>
      <c r="I178" s="175"/>
      <c r="J178" s="175"/>
      <c r="K178" s="175"/>
      <c r="L178" s="175"/>
      <c r="M178" s="175"/>
      <c r="N178" s="175"/>
      <c r="O178" s="175"/>
      <c r="P178" s="175"/>
      <c r="Q178" s="175"/>
      <c r="R178" s="175"/>
      <c r="S178" s="175"/>
      <c r="T178" s="175">
        <v>17</v>
      </c>
      <c r="U178" s="175" t="s">
        <v>244</v>
      </c>
      <c r="V178" s="175"/>
    </row>
    <row r="179" spans="7:22" ht="12.75" hidden="1">
      <c r="G179" s="175"/>
      <c r="H179" s="175"/>
      <c r="I179" s="175"/>
      <c r="J179" s="175"/>
      <c r="K179" s="175"/>
      <c r="L179" s="175"/>
      <c r="M179" s="175"/>
      <c r="N179" s="175"/>
      <c r="O179" s="175"/>
      <c r="P179" s="175"/>
      <c r="Q179" s="175"/>
      <c r="R179" s="175"/>
      <c r="S179" s="175"/>
      <c r="T179" s="175">
        <v>18</v>
      </c>
      <c r="U179" s="175" t="s">
        <v>245</v>
      </c>
      <c r="V179" s="175"/>
    </row>
    <row r="180" spans="7:22" ht="12.75" hidden="1">
      <c r="G180" s="175"/>
      <c r="H180" s="175"/>
      <c r="I180" s="175"/>
      <c r="J180" s="175"/>
      <c r="K180" s="175"/>
      <c r="L180" s="175"/>
      <c r="M180" s="175"/>
      <c r="N180" s="175"/>
      <c r="O180" s="175"/>
      <c r="P180" s="175"/>
      <c r="Q180" s="175"/>
      <c r="R180" s="175"/>
      <c r="S180" s="175"/>
      <c r="T180" s="175">
        <v>19</v>
      </c>
      <c r="U180" s="175" t="s">
        <v>246</v>
      </c>
      <c r="V180" s="175"/>
    </row>
    <row r="181" spans="7:22" ht="12.75" hidden="1">
      <c r="G181" s="175"/>
      <c r="H181" s="175"/>
      <c r="I181" s="175"/>
      <c r="J181" s="175"/>
      <c r="K181" s="175"/>
      <c r="L181" s="175"/>
      <c r="M181" s="175"/>
      <c r="N181" s="175"/>
      <c r="O181" s="175"/>
      <c r="P181" s="175"/>
      <c r="Q181" s="175"/>
      <c r="R181" s="175"/>
      <c r="S181" s="175"/>
      <c r="T181" s="175">
        <v>20</v>
      </c>
      <c r="U181" s="175" t="s">
        <v>222</v>
      </c>
      <c r="V181" s="175"/>
    </row>
    <row r="182" spans="7:22" ht="12.75" hidden="1">
      <c r="G182" s="175"/>
      <c r="H182" s="175"/>
      <c r="I182" s="175"/>
      <c r="J182" s="175"/>
      <c r="K182" s="175"/>
      <c r="L182" s="175"/>
      <c r="M182" s="175"/>
      <c r="N182" s="175"/>
      <c r="O182" s="175"/>
      <c r="P182" s="175"/>
      <c r="Q182" s="175"/>
      <c r="R182" s="175"/>
      <c r="S182" s="175"/>
      <c r="T182" s="175">
        <v>30</v>
      </c>
      <c r="U182" s="175" t="s">
        <v>224</v>
      </c>
      <c r="V182" s="175"/>
    </row>
    <row r="183" spans="7:22" ht="12.75" hidden="1">
      <c r="G183" s="175"/>
      <c r="H183" s="175"/>
      <c r="I183" s="175"/>
      <c r="J183" s="175"/>
      <c r="K183" s="175"/>
      <c r="L183" s="175"/>
      <c r="M183" s="175"/>
      <c r="N183" s="175"/>
      <c r="O183" s="175"/>
      <c r="P183" s="175"/>
      <c r="Q183" s="175"/>
      <c r="R183" s="175"/>
      <c r="S183" s="175"/>
      <c r="T183" s="175">
        <v>40</v>
      </c>
      <c r="U183" s="175" t="s">
        <v>226</v>
      </c>
      <c r="V183" s="175"/>
    </row>
    <row r="184" spans="7:22" ht="12.75" hidden="1">
      <c r="G184" s="175"/>
      <c r="H184" s="175"/>
      <c r="I184" s="175"/>
      <c r="J184" s="175"/>
      <c r="K184" s="175"/>
      <c r="L184" s="175"/>
      <c r="M184" s="175"/>
      <c r="N184" s="175"/>
      <c r="O184" s="175"/>
      <c r="P184" s="175"/>
      <c r="Q184" s="175"/>
      <c r="R184" s="175"/>
      <c r="S184" s="175"/>
      <c r="T184" s="175">
        <v>50</v>
      </c>
      <c r="U184" s="175" t="s">
        <v>228</v>
      </c>
      <c r="V184" s="175"/>
    </row>
    <row r="185" spans="7:22" ht="12.75" hidden="1">
      <c r="G185" s="175"/>
      <c r="H185" s="175"/>
      <c r="I185" s="175"/>
      <c r="J185" s="175"/>
      <c r="K185" s="175"/>
      <c r="L185" s="175"/>
      <c r="M185" s="175"/>
      <c r="N185" s="175"/>
      <c r="O185" s="175"/>
      <c r="P185" s="175"/>
      <c r="Q185" s="175"/>
      <c r="R185" s="175"/>
      <c r="S185" s="175"/>
      <c r="T185" s="175">
        <v>60</v>
      </c>
      <c r="U185" s="175" t="s">
        <v>230</v>
      </c>
      <c r="V185" s="175"/>
    </row>
    <row r="186" spans="7:22" ht="12.75" hidden="1">
      <c r="G186" s="175"/>
      <c r="H186" s="175"/>
      <c r="I186" s="175"/>
      <c r="J186" s="175"/>
      <c r="K186" s="175"/>
      <c r="L186" s="175"/>
      <c r="M186" s="175"/>
      <c r="N186" s="175"/>
      <c r="O186" s="175"/>
      <c r="P186" s="175"/>
      <c r="Q186" s="175"/>
      <c r="R186" s="175"/>
      <c r="S186" s="175"/>
      <c r="T186" s="175">
        <v>70</v>
      </c>
      <c r="U186" s="175" t="s">
        <v>232</v>
      </c>
      <c r="V186" s="175"/>
    </row>
    <row r="187" spans="7:22" ht="12.75" hidden="1">
      <c r="G187" s="175"/>
      <c r="H187" s="175"/>
      <c r="I187" s="175"/>
      <c r="J187" s="175"/>
      <c r="K187" s="175"/>
      <c r="L187" s="175"/>
      <c r="M187" s="175"/>
      <c r="N187" s="175"/>
      <c r="O187" s="175"/>
      <c r="P187" s="175"/>
      <c r="Q187" s="175"/>
      <c r="R187" s="175"/>
      <c r="S187" s="175"/>
      <c r="T187" s="175">
        <v>80</v>
      </c>
      <c r="U187" s="175" t="s">
        <v>234</v>
      </c>
      <c r="V187" s="175"/>
    </row>
    <row r="188" spans="7:22" ht="12.75" hidden="1">
      <c r="G188" s="175"/>
      <c r="H188" s="175"/>
      <c r="I188" s="175"/>
      <c r="J188" s="175"/>
      <c r="K188" s="175"/>
      <c r="L188" s="175"/>
      <c r="M188" s="175"/>
      <c r="N188" s="175"/>
      <c r="O188" s="175"/>
      <c r="P188" s="175"/>
      <c r="Q188" s="175"/>
      <c r="R188" s="175"/>
      <c r="S188" s="175"/>
      <c r="T188" s="175">
        <v>90</v>
      </c>
      <c r="U188" s="175" t="s">
        <v>236</v>
      </c>
      <c r="V188" s="175"/>
    </row>
    <row r="189" ht="12.75" hidden="1"/>
    <row r="190" ht="12.75" hidden="1"/>
    <row r="191" ht="12.75" hidden="1"/>
    <row r="192" spans="7:22" ht="12.75" hidden="1">
      <c r="G192" s="176">
        <f>E124</f>
        <v>0</v>
      </c>
      <c r="H192" s="175">
        <f>(G192-G195)/1000</f>
        <v>0</v>
      </c>
      <c r="I192" s="175"/>
      <c r="J192" s="175"/>
      <c r="K192" s="175"/>
      <c r="L192" s="175"/>
      <c r="M192" s="175"/>
      <c r="N192" s="175"/>
      <c r="O192" s="175"/>
      <c r="P192" s="175"/>
      <c r="Q192" s="175"/>
      <c r="R192" s="175"/>
      <c r="S192" s="175"/>
      <c r="T192" s="175">
        <v>1</v>
      </c>
      <c r="U192" s="175" t="s">
        <v>220</v>
      </c>
      <c r="V192" s="175"/>
    </row>
    <row r="193" spans="7:22" ht="12.75" hidden="1">
      <c r="G193" s="175">
        <f>(H192-G194)/100</f>
        <v>0</v>
      </c>
      <c r="H193" s="175">
        <f>G193</f>
        <v>0</v>
      </c>
      <c r="I193" s="175">
        <f>RIGHT(H193,2)*1</f>
        <v>0</v>
      </c>
      <c r="J193" s="175">
        <f>(H193-I193)/100</f>
        <v>0</v>
      </c>
      <c r="K193" s="175">
        <f>(I193-RIGHT(I193,1)*1)/10</f>
        <v>0</v>
      </c>
      <c r="L193" s="175">
        <f>RIGHT(H193,1)*1</f>
        <v>0</v>
      </c>
      <c r="M193" s="175" t="str">
        <f>IF(K193=T193,V193,IF(K193=T194,V194,IF(K193=T195,V195,IF(K193=T196,V196,IF(K193=T197,V197,IF(K193=T198,V198,IF(K193=T199,V199,IF(K193=T200,V200," "))))))))</f>
        <v> </v>
      </c>
      <c r="N193" s="175" t="str">
        <f>IF(K193=1," ",IF(L193=T192,U192,IF(L193=T193,U193,IF(L193=T194,U194,IF(L193=T195,U195,IF(L193=T196,U196,IF(L193=T197,U197," ")))))))</f>
        <v> </v>
      </c>
      <c r="O193" s="175" t="str">
        <f>IF(K193=1," ",IF(L193=T198,U198,IF(L193=T199,U199,IF(L193=T200,U200," "))))</f>
        <v> </v>
      </c>
      <c r="P193" s="175" t="str">
        <f>IF(K193=0," ",IF(K193&gt;1," ",IF(L193=T193,U203,IF(L193=T194,U204,IF(L193=T195,U205,IF(L193=T196,U206,IF(L193=T197,U207,IF(L193=T198,U208," "))))))))</f>
        <v> </v>
      </c>
      <c r="Q193" s="175" t="str">
        <f>IF(K193=0," ",IF(K193&gt;1," ",IF(L193=T199,U209,IF(L193=T200,U210,IF(L193=T192,U202,IF(L193=0,U201," "))))))</f>
        <v> </v>
      </c>
      <c r="R193" s="175" t="str">
        <f>IF(K193=0," ","lakh")</f>
        <v> </v>
      </c>
      <c r="S193" s="175" t="str">
        <f>IF(L193=0," ",IF(K193&gt;0," ","lakh"))</f>
        <v> </v>
      </c>
      <c r="T193" s="175">
        <v>2</v>
      </c>
      <c r="U193" s="175" t="s">
        <v>221</v>
      </c>
      <c r="V193" s="175" t="s">
        <v>222</v>
      </c>
    </row>
    <row r="194" spans="7:22" ht="12.75" hidden="1">
      <c r="G194" s="175">
        <f>RIGHT(H192,2)*1</f>
        <v>0</v>
      </c>
      <c r="H194" s="175">
        <f>G194</f>
        <v>0</v>
      </c>
      <c r="I194" s="175">
        <f>RIGHT(H194,2)*1</f>
        <v>0</v>
      </c>
      <c r="J194" s="175">
        <f>(H194-I194)/100</f>
        <v>0</v>
      </c>
      <c r="K194" s="175">
        <f>(I194-RIGHT(I194,1)*1)/10</f>
        <v>0</v>
      </c>
      <c r="L194" s="175">
        <f>RIGHT(H194,1)*1</f>
        <v>0</v>
      </c>
      <c r="M194" s="175" t="str">
        <f>IF(K194=T193,V193,IF(K194=T194,V194,IF(K194=T195,V195,IF(K194=T196,V196,IF(K194=T197,V197,IF(K194=T198,V198,IF(K194=T199,V199,IF(K194=T200,V200," "))))))))</f>
        <v> </v>
      </c>
      <c r="N194" s="175" t="str">
        <f>IF(K194=1," ",IF(L194=T192,U192,IF(L194=T193,U193,IF(L194=T194,U194,IF(L194=T195,U195,IF(L194=T196,U196,IF(L194=T197,U197," ")))))))</f>
        <v> </v>
      </c>
      <c r="O194" s="175" t="str">
        <f>IF(K194=1," ",IF(L194=T198,U198,IF(L194=T199,U199,IF(L194=T200,U200," "))))</f>
        <v> </v>
      </c>
      <c r="P194" s="175" t="str">
        <f>IF(K194=0," ",IF(K194&gt;1," ",IF(L194=T193,U203,IF(L194=T194,U204,IF(L194=T195,U205,IF(L194=T196,U206,IF(L194=T197,U207,IF(L194=T198,U208," "))))))))</f>
        <v> </v>
      </c>
      <c r="Q194" s="175" t="str">
        <f>IF(K194=0," ",IF(K194&gt;1," ",IF(L194=T199,U209,IF(L194=T200,U210,IF(L194=T192,U202,IF(L194=0,U201," "))))))</f>
        <v> </v>
      </c>
      <c r="R194" s="175" t="str">
        <f>IF(K194=0," ","thousand")</f>
        <v> </v>
      </c>
      <c r="S194" s="175" t="str">
        <f>IF(L194=0," ",IF(K194&gt;0," ","thousand"))</f>
        <v> </v>
      </c>
      <c r="T194" s="175">
        <v>3</v>
      </c>
      <c r="U194" s="175" t="s">
        <v>223</v>
      </c>
      <c r="V194" s="175" t="s">
        <v>224</v>
      </c>
    </row>
    <row r="195" spans="7:22" ht="12.75" hidden="1">
      <c r="G195" s="175">
        <f>RIGHT(G192,3)*1</f>
        <v>0</v>
      </c>
      <c r="H195" s="175">
        <f>G195</f>
        <v>0</v>
      </c>
      <c r="I195" s="175">
        <f>ROUND((H195-J196)/100,0)</f>
        <v>0</v>
      </c>
      <c r="J195" s="175"/>
      <c r="K195" s="175"/>
      <c r="L195" s="175"/>
      <c r="M195" s="175"/>
      <c r="N195" s="175" t="str">
        <f>IF(I195=0," ",IF(I195=T192,U192,IF(I195=T193,U193,IF(I195=T194,U194,IF(I195=T195,U195,IF(I195=T196,U196,IF(I195=T197,U197," ")))))))</f>
        <v> </v>
      </c>
      <c r="O195" s="175" t="str">
        <f>IF(I195=0," ",IF(I195=T198,U198,IF(I195=T199,U199,IF(I195=T200,U200," "))))</f>
        <v> </v>
      </c>
      <c r="P195" s="175"/>
      <c r="Q195" s="175"/>
      <c r="R195" s="175" t="str">
        <f>IF(I195=0," ","hundred")</f>
        <v> </v>
      </c>
      <c r="S195" s="175"/>
      <c r="T195" s="175">
        <v>4</v>
      </c>
      <c r="U195" s="175" t="s">
        <v>225</v>
      </c>
      <c r="V195" s="175" t="s">
        <v>226</v>
      </c>
    </row>
    <row r="196" spans="7:22" ht="12.75" hidden="1">
      <c r="G196" s="175"/>
      <c r="H196" s="175"/>
      <c r="I196" s="175"/>
      <c r="J196" s="175">
        <f>RIGHT(H195,2)*1</f>
        <v>0</v>
      </c>
      <c r="K196" s="175">
        <f>(J196-RIGHT(J196,1)*1)/10</f>
        <v>0</v>
      </c>
      <c r="L196" s="175">
        <f>RIGHT(H195,1)*1</f>
        <v>0</v>
      </c>
      <c r="M196" s="175" t="str">
        <f>IF(K196=T193,V193,IF(K196=T194,V194,IF(K196=T195,V195,IF(K196=T196,V196,IF(K196=T197,V197,IF(K196=T198,V198,IF(K196=T199,V199,IF(K196=T200,V200," "))))))))</f>
        <v> </v>
      </c>
      <c r="N196" s="175" t="str">
        <f>IF(K196=1," ",IF(L196=T192,U192,IF(L196=T193,U193,IF(L196=T194,U194,IF(L196=T195,U195,IF(L196=T196,U196,IF(L196=T197,U197," ")))))))</f>
        <v> </v>
      </c>
      <c r="O196" s="175" t="str">
        <f>IF(K196=1," ",IF(L196=T198,U198,IF(L196=T199,U199,IF(L196=T200,U200," "))))</f>
        <v> </v>
      </c>
      <c r="P196" s="175" t="str">
        <f>IF(K196=0," ",IF(K196&gt;1," ",IF(L196=T193,U203,IF(L196=T194,U204,IF(L196=T195,U205,IF(L196=T196,U206,IF(L196=U207,U197,IF(L196=T198,U208," "))))))))</f>
        <v> </v>
      </c>
      <c r="Q196" s="175" t="str">
        <f>IF(K196=0," ",IF(K196&gt;1," ",IF(L196=T199,U209,IF(L196=T200,U210,IF(L196=T192,U202,IF(L196=0,U201," "))))))</f>
        <v> </v>
      </c>
      <c r="R196" s="175"/>
      <c r="S196" s="175"/>
      <c r="T196" s="175">
        <v>5</v>
      </c>
      <c r="U196" s="175" t="s">
        <v>227</v>
      </c>
      <c r="V196" s="175" t="s">
        <v>228</v>
      </c>
    </row>
    <row r="197" spans="7:22" ht="12.75" hidden="1">
      <c r="G197" s="175"/>
      <c r="H197" s="175"/>
      <c r="I197" s="175"/>
      <c r="J197" s="175"/>
      <c r="K197" s="175">
        <f>K196</f>
        <v>0</v>
      </c>
      <c r="L197" s="175">
        <f>L196</f>
        <v>0</v>
      </c>
      <c r="M197" s="175"/>
      <c r="N197" s="175"/>
      <c r="O197" s="175"/>
      <c r="P197" s="175"/>
      <c r="Q197" s="175"/>
      <c r="R197" s="175"/>
      <c r="S197" s="175"/>
      <c r="T197" s="175">
        <v>6</v>
      </c>
      <c r="U197" s="175" t="s">
        <v>229</v>
      </c>
      <c r="V197" s="175" t="s">
        <v>230</v>
      </c>
    </row>
    <row r="198" spans="7:22" ht="12.75" hidden="1">
      <c r="G198" s="175"/>
      <c r="H198" s="175"/>
      <c r="I198" s="175"/>
      <c r="J198" s="175"/>
      <c r="K198" s="175"/>
      <c r="L198" s="175"/>
      <c r="M198" s="175"/>
      <c r="N198" s="175"/>
      <c r="O198" s="175"/>
      <c r="P198" s="175"/>
      <c r="Q198" s="175"/>
      <c r="R198" s="175"/>
      <c r="S198" s="175"/>
      <c r="T198" s="175">
        <v>7</v>
      </c>
      <c r="U198" s="175" t="s">
        <v>231</v>
      </c>
      <c r="V198" s="175" t="s">
        <v>232</v>
      </c>
    </row>
    <row r="199" spans="7:22" ht="12.75" hidden="1">
      <c r="G199" s="175"/>
      <c r="H199" s="175"/>
      <c r="I199" s="175"/>
      <c r="J199" s="175"/>
      <c r="K199" s="175"/>
      <c r="L199" s="175"/>
      <c r="M199" s="175"/>
      <c r="N199" s="175"/>
      <c r="O199" s="175"/>
      <c r="P199" s="175"/>
      <c r="Q199" s="175"/>
      <c r="R199" s="175"/>
      <c r="S199" s="175"/>
      <c r="T199" s="175">
        <v>8</v>
      </c>
      <c r="U199" s="175" t="s">
        <v>233</v>
      </c>
      <c r="V199" s="175" t="s">
        <v>234</v>
      </c>
    </row>
    <row r="200" spans="7:22" ht="12.75" hidden="1">
      <c r="G200" s="175">
        <f>TRIM(M193&amp;" "&amp;N193&amp;" "&amp;O193&amp;" "&amp;P193&amp;" "&amp;Q193&amp;" "&amp;R193&amp;" "&amp;S193)</f>
      </c>
      <c r="H200" s="175"/>
      <c r="I200" s="175"/>
      <c r="J200" s="175"/>
      <c r="K200" s="175"/>
      <c r="L200" s="175"/>
      <c r="M200" s="175"/>
      <c r="N200" s="175"/>
      <c r="O200" s="175"/>
      <c r="P200" s="175"/>
      <c r="Q200" s="175"/>
      <c r="R200" s="175"/>
      <c r="S200" s="175"/>
      <c r="T200" s="175">
        <v>9</v>
      </c>
      <c r="U200" s="175" t="s">
        <v>235</v>
      </c>
      <c r="V200" s="175" t="s">
        <v>236</v>
      </c>
    </row>
    <row r="201" spans="7:22" ht="12.75" hidden="1">
      <c r="G201" s="175">
        <f>TRIM(M194&amp;" "&amp;N194&amp;" "&amp;O194&amp;" "&amp;P194&amp;" "&amp;Q194&amp;" "&amp;R194&amp;" "&amp;S194)</f>
      </c>
      <c r="H201" s="175"/>
      <c r="I201" s="175"/>
      <c r="J201" s="175"/>
      <c r="K201" s="175"/>
      <c r="L201" s="175"/>
      <c r="M201" s="175"/>
      <c r="N201" s="175"/>
      <c r="O201" s="175"/>
      <c r="P201" s="175"/>
      <c r="Q201" s="175"/>
      <c r="R201" s="175"/>
      <c r="S201" s="175"/>
      <c r="T201" s="175">
        <v>10</v>
      </c>
      <c r="U201" s="175" t="s">
        <v>237</v>
      </c>
      <c r="V201" s="175"/>
    </row>
    <row r="202" spans="7:22" ht="12.75" hidden="1">
      <c r="G202" s="175">
        <f>TRIM(M195&amp;" "&amp;N195&amp;" "&amp;O195&amp;" "&amp;P195&amp;" "&amp;Q195&amp;" "&amp;R195&amp;" "&amp;S195)</f>
      </c>
      <c r="H202" s="175"/>
      <c r="I202" s="175"/>
      <c r="J202" s="175"/>
      <c r="K202" s="175"/>
      <c r="L202" s="175"/>
      <c r="M202" s="175"/>
      <c r="N202" s="175"/>
      <c r="O202" s="175"/>
      <c r="P202" s="175"/>
      <c r="Q202" s="175"/>
      <c r="R202" s="175"/>
      <c r="S202" s="175"/>
      <c r="T202" s="175">
        <v>11</v>
      </c>
      <c r="U202" s="175" t="s">
        <v>238</v>
      </c>
      <c r="V202" s="175"/>
    </row>
    <row r="203" spans="7:22" ht="12.75" hidden="1">
      <c r="G203" s="175">
        <f>TRIM(M196&amp;" "&amp;N196&amp;" "&amp;O196&amp;" "&amp;P196&amp;" "&amp;Q196)</f>
      </c>
      <c r="H203" s="175"/>
      <c r="I203" s="175"/>
      <c r="J203" s="175"/>
      <c r="K203" s="175"/>
      <c r="L203" s="175"/>
      <c r="M203" s="175"/>
      <c r="N203" s="175"/>
      <c r="O203" s="175"/>
      <c r="P203" s="175"/>
      <c r="Q203" s="175"/>
      <c r="R203" s="175"/>
      <c r="S203" s="175"/>
      <c r="T203" s="175">
        <v>12</v>
      </c>
      <c r="U203" s="175" t="s">
        <v>239</v>
      </c>
      <c r="V203" s="175"/>
    </row>
    <row r="204" spans="7:22" ht="12.75" hidden="1">
      <c r="G204" s="175">
        <f>TRIM(G200&amp;" "&amp;G201&amp;" "&amp;G202&amp;" "&amp;G203)</f>
      </c>
      <c r="H204" s="175"/>
      <c r="I204" s="175"/>
      <c r="J204" s="175"/>
      <c r="K204" s="175"/>
      <c r="L204" s="175"/>
      <c r="M204" s="175"/>
      <c r="N204" s="175"/>
      <c r="O204" s="175"/>
      <c r="P204" s="175"/>
      <c r="Q204" s="175"/>
      <c r="R204" s="175"/>
      <c r="S204" s="175"/>
      <c r="T204" s="175">
        <v>13</v>
      </c>
      <c r="U204" s="175" t="s">
        <v>240</v>
      </c>
      <c r="V204" s="175"/>
    </row>
    <row r="205" spans="7:22" ht="12.75" hidden="1">
      <c r="G205" s="175"/>
      <c r="H205" s="175"/>
      <c r="I205" s="175"/>
      <c r="J205" s="175"/>
      <c r="K205" s="175"/>
      <c r="L205" s="175"/>
      <c r="M205" s="175"/>
      <c r="N205" s="175"/>
      <c r="O205" s="175"/>
      <c r="P205" s="175"/>
      <c r="Q205" s="175"/>
      <c r="R205" s="175"/>
      <c r="S205" s="175"/>
      <c r="T205" s="175">
        <v>14</v>
      </c>
      <c r="U205" s="175" t="s">
        <v>241</v>
      </c>
      <c r="V205" s="175"/>
    </row>
    <row r="206" spans="7:22" ht="12.75" hidden="1">
      <c r="G206" s="175"/>
      <c r="H206" s="175"/>
      <c r="I206" s="175"/>
      <c r="J206" s="175"/>
      <c r="K206" s="175"/>
      <c r="L206" s="175"/>
      <c r="M206" s="175"/>
      <c r="N206" s="175"/>
      <c r="O206" s="175"/>
      <c r="P206" s="175"/>
      <c r="Q206" s="175"/>
      <c r="R206" s="175"/>
      <c r="S206" s="175"/>
      <c r="T206" s="175">
        <v>15</v>
      </c>
      <c r="U206" s="175" t="s">
        <v>242</v>
      </c>
      <c r="V206" s="175"/>
    </row>
    <row r="207" spans="7:22" ht="12.75" hidden="1">
      <c r="G207" s="175"/>
      <c r="H207" s="175"/>
      <c r="I207" s="175"/>
      <c r="J207" s="175"/>
      <c r="K207" s="175"/>
      <c r="L207" s="175"/>
      <c r="M207" s="175"/>
      <c r="N207" s="175"/>
      <c r="O207" s="175"/>
      <c r="P207" s="175"/>
      <c r="Q207" s="175"/>
      <c r="R207" s="175"/>
      <c r="S207" s="175"/>
      <c r="T207" s="175">
        <v>16</v>
      </c>
      <c r="U207" s="175" t="s">
        <v>243</v>
      </c>
      <c r="V207" s="175"/>
    </row>
    <row r="208" spans="7:22" ht="12.75" hidden="1">
      <c r="G208" s="175"/>
      <c r="H208" s="175"/>
      <c r="I208" s="175"/>
      <c r="J208" s="175"/>
      <c r="K208" s="175"/>
      <c r="L208" s="175"/>
      <c r="M208" s="175"/>
      <c r="N208" s="175"/>
      <c r="O208" s="175"/>
      <c r="P208" s="175"/>
      <c r="Q208" s="175"/>
      <c r="R208" s="175"/>
      <c r="S208" s="175"/>
      <c r="T208" s="175">
        <v>17</v>
      </c>
      <c r="U208" s="175" t="s">
        <v>244</v>
      </c>
      <c r="V208" s="175"/>
    </row>
    <row r="209" spans="7:22" ht="12.75" hidden="1">
      <c r="G209" s="175"/>
      <c r="H209" s="175"/>
      <c r="I209" s="175"/>
      <c r="J209" s="175"/>
      <c r="K209" s="175"/>
      <c r="L209" s="175"/>
      <c r="M209" s="175"/>
      <c r="N209" s="175"/>
      <c r="O209" s="175"/>
      <c r="P209" s="175"/>
      <c r="Q209" s="175"/>
      <c r="R209" s="175"/>
      <c r="S209" s="175"/>
      <c r="T209" s="175">
        <v>18</v>
      </c>
      <c r="U209" s="175" t="s">
        <v>245</v>
      </c>
      <c r="V209" s="175"/>
    </row>
    <row r="210" spans="7:22" ht="12.75" hidden="1">
      <c r="G210" s="175"/>
      <c r="H210" s="175"/>
      <c r="I210" s="175"/>
      <c r="J210" s="175"/>
      <c r="K210" s="175"/>
      <c r="L210" s="175"/>
      <c r="M210" s="175"/>
      <c r="N210" s="175"/>
      <c r="O210" s="175"/>
      <c r="P210" s="175"/>
      <c r="Q210" s="175"/>
      <c r="R210" s="175"/>
      <c r="S210" s="175"/>
      <c r="T210" s="175">
        <v>19</v>
      </c>
      <c r="U210" s="175" t="s">
        <v>246</v>
      </c>
      <c r="V210" s="175"/>
    </row>
    <row r="211" spans="7:22" ht="12.75">
      <c r="G211" s="175"/>
      <c r="H211" s="175"/>
      <c r="I211" s="175"/>
      <c r="J211" s="175"/>
      <c r="K211" s="175"/>
      <c r="L211" s="175"/>
      <c r="M211" s="175"/>
      <c r="N211" s="175"/>
      <c r="O211" s="175"/>
      <c r="P211" s="175"/>
      <c r="Q211" s="175"/>
      <c r="R211" s="175"/>
      <c r="S211" s="175"/>
      <c r="T211" s="175">
        <v>20</v>
      </c>
      <c r="U211" s="175" t="s">
        <v>222</v>
      </c>
      <c r="V211" s="175"/>
    </row>
    <row r="212" spans="7:22" ht="12.75">
      <c r="G212" s="175"/>
      <c r="H212" s="175"/>
      <c r="I212" s="175"/>
      <c r="J212" s="175"/>
      <c r="K212" s="175"/>
      <c r="L212" s="175"/>
      <c r="M212" s="175"/>
      <c r="N212" s="175"/>
      <c r="O212" s="175"/>
      <c r="P212" s="175"/>
      <c r="Q212" s="175"/>
      <c r="R212" s="175"/>
      <c r="S212" s="175"/>
      <c r="T212" s="175">
        <v>30</v>
      </c>
      <c r="U212" s="175" t="s">
        <v>224</v>
      </c>
      <c r="V212" s="175"/>
    </row>
    <row r="213" spans="7:22" ht="12.75">
      <c r="G213" s="175"/>
      <c r="H213" s="175"/>
      <c r="I213" s="175"/>
      <c r="J213" s="175"/>
      <c r="K213" s="175"/>
      <c r="L213" s="175"/>
      <c r="M213" s="175"/>
      <c r="N213" s="175"/>
      <c r="O213" s="175"/>
      <c r="P213" s="175"/>
      <c r="Q213" s="175"/>
      <c r="R213" s="175"/>
      <c r="S213" s="175"/>
      <c r="T213" s="175">
        <v>40</v>
      </c>
      <c r="U213" s="175" t="s">
        <v>226</v>
      </c>
      <c r="V213" s="175"/>
    </row>
    <row r="214" spans="7:22" ht="12.75">
      <c r="G214" s="175"/>
      <c r="H214" s="175"/>
      <c r="I214" s="175"/>
      <c r="J214" s="175"/>
      <c r="K214" s="175"/>
      <c r="L214" s="175"/>
      <c r="M214" s="175"/>
      <c r="N214" s="175"/>
      <c r="O214" s="175"/>
      <c r="P214" s="175"/>
      <c r="Q214" s="175"/>
      <c r="R214" s="175"/>
      <c r="S214" s="175"/>
      <c r="T214" s="175">
        <v>50</v>
      </c>
      <c r="U214" s="175" t="s">
        <v>228</v>
      </c>
      <c r="V214" s="175"/>
    </row>
    <row r="215" spans="7:22" ht="12.75">
      <c r="G215" s="175"/>
      <c r="H215" s="175"/>
      <c r="I215" s="175"/>
      <c r="J215" s="175"/>
      <c r="K215" s="175"/>
      <c r="L215" s="175"/>
      <c r="M215" s="175"/>
      <c r="N215" s="175"/>
      <c r="O215" s="175"/>
      <c r="P215" s="175"/>
      <c r="Q215" s="175"/>
      <c r="R215" s="175"/>
      <c r="S215" s="175"/>
      <c r="T215" s="175">
        <v>60</v>
      </c>
      <c r="U215" s="175" t="s">
        <v>230</v>
      </c>
      <c r="V215" s="175"/>
    </row>
    <row r="216" spans="7:22" ht="12.75">
      <c r="G216" s="175"/>
      <c r="H216" s="175"/>
      <c r="I216" s="175"/>
      <c r="J216" s="175"/>
      <c r="K216" s="175"/>
      <c r="L216" s="175"/>
      <c r="M216" s="175"/>
      <c r="N216" s="175"/>
      <c r="O216" s="175"/>
      <c r="P216" s="175"/>
      <c r="Q216" s="175"/>
      <c r="R216" s="175"/>
      <c r="S216" s="175"/>
      <c r="T216" s="175">
        <v>70</v>
      </c>
      <c r="U216" s="175" t="s">
        <v>232</v>
      </c>
      <c r="V216" s="175"/>
    </row>
    <row r="217" spans="7:22" ht="12.75">
      <c r="G217" s="175"/>
      <c r="H217" s="175"/>
      <c r="I217" s="175"/>
      <c r="J217" s="175"/>
      <c r="K217" s="175"/>
      <c r="L217" s="175"/>
      <c r="M217" s="175"/>
      <c r="N217" s="175"/>
      <c r="O217" s="175"/>
      <c r="P217" s="175"/>
      <c r="Q217" s="175"/>
      <c r="R217" s="175"/>
      <c r="S217" s="175"/>
      <c r="T217" s="175">
        <v>80</v>
      </c>
      <c r="U217" s="175" t="s">
        <v>234</v>
      </c>
      <c r="V217" s="175"/>
    </row>
    <row r="218" spans="7:22" ht="12.75">
      <c r="G218" s="175"/>
      <c r="H218" s="175"/>
      <c r="I218" s="175"/>
      <c r="J218" s="175"/>
      <c r="K218" s="175"/>
      <c r="L218" s="175"/>
      <c r="M218" s="175"/>
      <c r="N218" s="175"/>
      <c r="O218" s="175"/>
      <c r="P218" s="175"/>
      <c r="Q218" s="175"/>
      <c r="R218" s="175"/>
      <c r="S218" s="175"/>
      <c r="T218" s="175">
        <v>90</v>
      </c>
      <c r="U218" s="175" t="s">
        <v>236</v>
      </c>
      <c r="V218" s="175"/>
    </row>
  </sheetData>
  <sheetProtection password="CF9E" sheet="1" selectLockedCells="1"/>
  <mergeCells count="16">
    <mergeCell ref="C124:D124"/>
    <mergeCell ref="A20:E20"/>
    <mergeCell ref="B23:C23"/>
    <mergeCell ref="A34:E34"/>
    <mergeCell ref="A35:E35"/>
    <mergeCell ref="B39:D40"/>
    <mergeCell ref="C120:D120"/>
    <mergeCell ref="C121:D121"/>
    <mergeCell ref="C122:D122"/>
    <mergeCell ref="C123:D123"/>
    <mergeCell ref="A17:E17"/>
    <mergeCell ref="A19:E19"/>
    <mergeCell ref="A1:E1"/>
    <mergeCell ref="A3:E3"/>
    <mergeCell ref="A4:E4"/>
    <mergeCell ref="B7:C7"/>
  </mergeCells>
  <printOptions/>
  <pageMargins left="0.75" right="0.75" top="0.92" bottom="1" header="0.5" footer="0.5"/>
  <pageSetup horizontalDpi="600" verticalDpi="600" orientation="portrait" paperSize="9" r:id="rId1"/>
  <rowBreaks count="2" manualBreakCount="2">
    <brk id="16" max="255" man="1"/>
    <brk id="33" max="255" man="1"/>
  </rowBreaks>
</worksheet>
</file>

<file path=xl/worksheets/sheet9.xml><?xml version="1.0" encoding="utf-8"?>
<worksheet xmlns="http://schemas.openxmlformats.org/spreadsheetml/2006/main" xmlns:r="http://schemas.openxmlformats.org/officeDocument/2006/relationships">
  <dimension ref="A1:S240"/>
  <sheetViews>
    <sheetView zoomScale="110" zoomScaleNormal="110" zoomScalePageLayoutView="0" workbookViewId="0" topLeftCell="A10">
      <selection activeCell="A1" sqref="A1:IV16384"/>
    </sheetView>
  </sheetViews>
  <sheetFormatPr defaultColWidth="9.140625" defaultRowHeight="12.75"/>
  <cols>
    <col min="1" max="1" width="4.57421875" style="263" bestFit="1" customWidth="1"/>
    <col min="2" max="2" width="12.7109375" style="229" customWidth="1"/>
    <col min="3" max="3" width="1.7109375" style="229" customWidth="1"/>
    <col min="4" max="4" width="35.421875" style="266" customWidth="1"/>
    <col min="5" max="5" width="15.8515625" style="229" customWidth="1"/>
    <col min="6" max="6" width="15.140625" style="229" customWidth="1"/>
    <col min="7" max="7" width="9.140625" style="229" customWidth="1"/>
    <col min="8" max="8" width="4.140625" style="229" customWidth="1"/>
    <col min="9" max="9" width="10.140625" style="229" customWidth="1"/>
    <col min="10" max="10" width="29.57421875" style="229" customWidth="1"/>
    <col min="11" max="11" width="16.140625" style="229" bestFit="1" customWidth="1"/>
    <col min="12" max="254" width="9.140625" style="229" customWidth="1"/>
    <col min="255" max="255" width="4.57421875" style="229" bestFit="1" customWidth="1"/>
    <col min="256" max="16384" width="9.140625" style="229" customWidth="1"/>
  </cols>
  <sheetData>
    <row r="1" spans="1:6" ht="15.75" customHeight="1">
      <c r="A1" s="679" t="s">
        <v>271</v>
      </c>
      <c r="B1" s="679"/>
      <c r="C1" s="679"/>
      <c r="D1" s="679"/>
      <c r="E1" s="679"/>
      <c r="F1" s="679"/>
    </row>
    <row r="2" spans="1:6" ht="12" customHeight="1">
      <c r="A2" s="679" t="s">
        <v>272</v>
      </c>
      <c r="B2" s="679"/>
      <c r="C2" s="679"/>
      <c r="D2" s="679"/>
      <c r="E2" s="679"/>
      <c r="F2" s="679"/>
    </row>
    <row r="3" spans="1:6" ht="12.75">
      <c r="A3" s="680" t="s">
        <v>273</v>
      </c>
      <c r="B3" s="680"/>
      <c r="C3" s="680"/>
      <c r="D3" s="680"/>
      <c r="E3" s="680"/>
      <c r="F3" s="680"/>
    </row>
    <row r="4" spans="1:6" ht="15.75">
      <c r="A4" s="230"/>
      <c r="B4" s="230"/>
      <c r="C4" s="230"/>
      <c r="D4" s="231" t="s">
        <v>274</v>
      </c>
      <c r="E4" s="232">
        <f ca="1">TODAY()</f>
        <v>44657</v>
      </c>
      <c r="F4" s="230"/>
    </row>
    <row r="5" spans="1:4" ht="15.75">
      <c r="A5" s="231"/>
      <c r="B5" s="233" t="s">
        <v>25</v>
      </c>
      <c r="C5" s="233" t="s">
        <v>95</v>
      </c>
      <c r="D5" s="234" t="str">
        <f>Data!B29</f>
        <v>VPNS04088A</v>
      </c>
    </row>
    <row r="6" spans="1:6" ht="15.75">
      <c r="A6" s="231"/>
      <c r="B6" s="233" t="s">
        <v>26</v>
      </c>
      <c r="C6" s="233" t="s">
        <v>95</v>
      </c>
      <c r="D6" s="335" t="str">
        <f>Data!E34</f>
        <v>0512</v>
      </c>
      <c r="E6" s="235" t="s">
        <v>73</v>
      </c>
      <c r="F6" s="230"/>
    </row>
    <row r="7" spans="1:6" ht="15.75">
      <c r="A7" s="231"/>
      <c r="B7" s="233" t="s">
        <v>28</v>
      </c>
      <c r="C7" s="233" t="s">
        <v>95</v>
      </c>
      <c r="D7" s="335" t="str">
        <f>Data!E29</f>
        <v>05120308013</v>
      </c>
      <c r="E7" s="236" t="s">
        <v>275</v>
      </c>
      <c r="F7" s="230"/>
    </row>
    <row r="8" spans="1:6" ht="12.75" customHeight="1">
      <c r="A8" s="681" t="s">
        <v>276</v>
      </c>
      <c r="B8" s="681"/>
      <c r="C8" s="233" t="s">
        <v>95</v>
      </c>
      <c r="D8" s="234" t="str">
        <f>Data!B31&amp;", "&amp;IF(Data!B31="MANDAL EDUCATIONAL OFFICER",Data!B28,Data!E28)</f>
        <v>HEAD MASTER, SRRZPHS NUZVID</v>
      </c>
      <c r="F8" s="230"/>
    </row>
    <row r="9" spans="1:6" ht="24">
      <c r="A9" s="237" t="s">
        <v>277</v>
      </c>
      <c r="B9" s="238" t="s">
        <v>278</v>
      </c>
      <c r="C9" s="239"/>
      <c r="D9" s="240" t="s">
        <v>279</v>
      </c>
      <c r="E9" s="241" t="s">
        <v>280</v>
      </c>
      <c r="F9" s="242" t="s">
        <v>281</v>
      </c>
    </row>
    <row r="10" spans="1:6" s="249" customFormat="1" ht="18" customHeight="1">
      <c r="A10" s="243">
        <v>1</v>
      </c>
      <c r="B10" s="244">
        <f>Data!$E$4</f>
        <v>549611</v>
      </c>
      <c r="C10" s="245"/>
      <c r="D10" s="246" t="str">
        <f>Data!B4</f>
        <v>CH NAGENDRA RAO</v>
      </c>
      <c r="E10" s="247" t="str">
        <f>Data!B23</f>
        <v>10720XXXXX8</v>
      </c>
      <c r="F10" s="248">
        <f>'47 cover page'!H43</f>
        <v>8280</v>
      </c>
    </row>
    <row r="11" spans="1:6" s="249" customFormat="1" ht="18" customHeight="1">
      <c r="A11" s="243"/>
      <c r="B11" s="244"/>
      <c r="C11" s="245"/>
      <c r="D11" s="246"/>
      <c r="E11" s="247"/>
      <c r="F11" s="248"/>
    </row>
    <row r="12" spans="1:6" s="249" customFormat="1" ht="18" customHeight="1">
      <c r="A12" s="243"/>
      <c r="B12" s="244"/>
      <c r="C12" s="245"/>
      <c r="D12" s="246"/>
      <c r="E12" s="247"/>
      <c r="F12" s="248"/>
    </row>
    <row r="13" spans="1:6" s="249" customFormat="1" ht="18" customHeight="1">
      <c r="A13" s="243"/>
      <c r="B13" s="244"/>
      <c r="C13" s="245"/>
      <c r="D13" s="246"/>
      <c r="E13" s="247"/>
      <c r="F13" s="248"/>
    </row>
    <row r="14" spans="1:6" s="249" customFormat="1" ht="18" customHeight="1" hidden="1">
      <c r="A14" s="243">
        <v>21</v>
      </c>
      <c r="B14" s="244"/>
      <c r="C14" s="245"/>
      <c r="D14" s="246"/>
      <c r="E14" s="247"/>
      <c r="F14" s="248"/>
    </row>
    <row r="15" spans="1:6" s="249" customFormat="1" ht="18" customHeight="1" hidden="1">
      <c r="A15" s="243">
        <v>22</v>
      </c>
      <c r="B15" s="244"/>
      <c r="C15" s="245"/>
      <c r="D15" s="246"/>
      <c r="E15" s="247"/>
      <c r="F15" s="248"/>
    </row>
    <row r="16" spans="1:6" s="249" customFormat="1" ht="18" customHeight="1" hidden="1">
      <c r="A16" s="243">
        <v>23</v>
      </c>
      <c r="B16" s="244"/>
      <c r="C16" s="245"/>
      <c r="D16" s="246"/>
      <c r="E16" s="247"/>
      <c r="F16" s="248"/>
    </row>
    <row r="17" spans="1:6" s="249" customFormat="1" ht="18" customHeight="1" hidden="1">
      <c r="A17" s="243">
        <v>24</v>
      </c>
      <c r="B17" s="244"/>
      <c r="C17" s="245"/>
      <c r="D17" s="246"/>
      <c r="E17" s="247"/>
      <c r="F17" s="248"/>
    </row>
    <row r="18" spans="1:6" s="249" customFormat="1" ht="18" customHeight="1" hidden="1">
      <c r="A18" s="243">
        <v>25</v>
      </c>
      <c r="B18" s="244"/>
      <c r="C18" s="245"/>
      <c r="D18" s="246"/>
      <c r="E18" s="247"/>
      <c r="F18" s="248"/>
    </row>
    <row r="19" spans="1:6" s="249" customFormat="1" ht="18" customHeight="1" hidden="1">
      <c r="A19" s="243">
        <v>26</v>
      </c>
      <c r="B19" s="244"/>
      <c r="C19" s="245"/>
      <c r="D19" s="246"/>
      <c r="E19" s="247"/>
      <c r="F19" s="248"/>
    </row>
    <row r="20" spans="1:6" s="249" customFormat="1" ht="18" customHeight="1" hidden="1">
      <c r="A20" s="243">
        <v>27</v>
      </c>
      <c r="B20" s="244"/>
      <c r="C20" s="245"/>
      <c r="D20" s="246"/>
      <c r="E20" s="247"/>
      <c r="F20" s="248"/>
    </row>
    <row r="21" spans="1:6" s="249" customFormat="1" ht="18" customHeight="1" hidden="1">
      <c r="A21" s="243">
        <v>28</v>
      </c>
      <c r="B21" s="244"/>
      <c r="C21" s="245"/>
      <c r="D21" s="246"/>
      <c r="E21" s="247"/>
      <c r="F21" s="248"/>
    </row>
    <row r="22" spans="1:6" s="249" customFormat="1" ht="18" customHeight="1" hidden="1">
      <c r="A22" s="243">
        <v>29</v>
      </c>
      <c r="B22" s="244"/>
      <c r="C22" s="245"/>
      <c r="D22" s="246"/>
      <c r="E22" s="247"/>
      <c r="F22" s="248"/>
    </row>
    <row r="23" spans="1:6" s="249" customFormat="1" ht="18" customHeight="1" hidden="1">
      <c r="A23" s="243">
        <v>30</v>
      </c>
      <c r="B23" s="244"/>
      <c r="C23" s="245"/>
      <c r="D23" s="246"/>
      <c r="E23" s="247"/>
      <c r="F23" s="248"/>
    </row>
    <row r="24" spans="1:6" s="249" customFormat="1" ht="18" customHeight="1" hidden="1">
      <c r="A24" s="243">
        <v>31</v>
      </c>
      <c r="B24" s="244"/>
      <c r="C24" s="245"/>
      <c r="D24" s="246"/>
      <c r="E24" s="247"/>
      <c r="F24" s="248"/>
    </row>
    <row r="25" spans="1:6" s="249" customFormat="1" ht="18" customHeight="1" hidden="1">
      <c r="A25" s="243">
        <v>32</v>
      </c>
      <c r="B25" s="244"/>
      <c r="C25" s="245"/>
      <c r="D25" s="246"/>
      <c r="E25" s="247"/>
      <c r="F25" s="248"/>
    </row>
    <row r="26" spans="1:6" s="249" customFormat="1" ht="18" customHeight="1" hidden="1">
      <c r="A26" s="243">
        <v>33</v>
      </c>
      <c r="B26" s="244"/>
      <c r="C26" s="245"/>
      <c r="D26" s="246"/>
      <c r="E26" s="247"/>
      <c r="F26" s="248"/>
    </row>
    <row r="27" spans="1:6" s="249" customFormat="1" ht="18" customHeight="1" hidden="1">
      <c r="A27" s="243">
        <v>34</v>
      </c>
      <c r="B27" s="244"/>
      <c r="C27" s="245"/>
      <c r="D27" s="246"/>
      <c r="E27" s="247"/>
      <c r="F27" s="248"/>
    </row>
    <row r="28" spans="1:6" s="249" customFormat="1" ht="18" customHeight="1" hidden="1">
      <c r="A28" s="243">
        <v>35</v>
      </c>
      <c r="B28" s="244"/>
      <c r="C28" s="245"/>
      <c r="D28" s="246"/>
      <c r="E28" s="247"/>
      <c r="F28" s="248"/>
    </row>
    <row r="29" spans="1:6" s="249" customFormat="1" ht="18" customHeight="1" hidden="1">
      <c r="A29" s="243">
        <v>36</v>
      </c>
      <c r="B29" s="244"/>
      <c r="C29" s="245"/>
      <c r="D29" s="246"/>
      <c r="E29" s="247"/>
      <c r="F29" s="248"/>
    </row>
    <row r="30" spans="1:6" s="249" customFormat="1" ht="18" customHeight="1" hidden="1">
      <c r="A30" s="243">
        <v>37</v>
      </c>
      <c r="B30" s="244"/>
      <c r="C30" s="245"/>
      <c r="D30" s="246"/>
      <c r="E30" s="247"/>
      <c r="F30" s="248"/>
    </row>
    <row r="31" spans="1:6" s="249" customFormat="1" ht="18" customHeight="1" hidden="1">
      <c r="A31" s="243">
        <v>38</v>
      </c>
      <c r="B31" s="244"/>
      <c r="C31" s="245"/>
      <c r="D31" s="246"/>
      <c r="E31" s="247"/>
      <c r="F31" s="248"/>
    </row>
    <row r="32" spans="1:6" s="249" customFormat="1" ht="18" customHeight="1" hidden="1">
      <c r="A32" s="243">
        <v>39</v>
      </c>
      <c r="B32" s="244"/>
      <c r="C32" s="245"/>
      <c r="D32" s="246"/>
      <c r="E32" s="247"/>
      <c r="F32" s="248"/>
    </row>
    <row r="33" spans="1:6" s="249" customFormat="1" ht="18" customHeight="1" hidden="1">
      <c r="A33" s="243">
        <v>40</v>
      </c>
      <c r="B33" s="244"/>
      <c r="C33" s="245"/>
      <c r="D33" s="246"/>
      <c r="E33" s="247"/>
      <c r="F33" s="248"/>
    </row>
    <row r="34" spans="1:6" s="249" customFormat="1" ht="18" customHeight="1" hidden="1">
      <c r="A34" s="243">
        <v>41</v>
      </c>
      <c r="B34" s="244"/>
      <c r="C34" s="245"/>
      <c r="D34" s="246"/>
      <c r="E34" s="247"/>
      <c r="F34" s="248"/>
    </row>
    <row r="35" spans="1:6" s="249" customFormat="1" ht="18" customHeight="1" hidden="1">
      <c r="A35" s="243">
        <v>42</v>
      </c>
      <c r="B35" s="244"/>
      <c r="C35" s="245"/>
      <c r="D35" s="246"/>
      <c r="E35" s="247"/>
      <c r="F35" s="248"/>
    </row>
    <row r="36" spans="1:6" s="249" customFormat="1" ht="18" customHeight="1" hidden="1">
      <c r="A36" s="243">
        <v>43</v>
      </c>
      <c r="B36" s="244"/>
      <c r="C36" s="245"/>
      <c r="D36" s="246"/>
      <c r="E36" s="247"/>
      <c r="F36" s="248"/>
    </row>
    <row r="37" spans="1:6" s="249" customFormat="1" ht="18" customHeight="1" hidden="1">
      <c r="A37" s="243">
        <v>44</v>
      </c>
      <c r="B37" s="244"/>
      <c r="C37" s="245"/>
      <c r="D37" s="246"/>
      <c r="E37" s="247"/>
      <c r="F37" s="248"/>
    </row>
    <row r="38" spans="1:6" s="249" customFormat="1" ht="18" customHeight="1" hidden="1">
      <c r="A38" s="243">
        <v>45</v>
      </c>
      <c r="B38" s="244"/>
      <c r="C38" s="245"/>
      <c r="D38" s="246"/>
      <c r="E38" s="247"/>
      <c r="F38" s="248"/>
    </row>
    <row r="39" spans="1:6" s="249" customFormat="1" ht="18" customHeight="1" hidden="1">
      <c r="A39" s="243">
        <v>46</v>
      </c>
      <c r="B39" s="244"/>
      <c r="C39" s="245"/>
      <c r="D39" s="246"/>
      <c r="E39" s="247"/>
      <c r="F39" s="248"/>
    </row>
    <row r="40" spans="1:6" s="249" customFormat="1" ht="18" customHeight="1" hidden="1">
      <c r="A40" s="243">
        <v>47</v>
      </c>
      <c r="B40" s="244"/>
      <c r="C40" s="245"/>
      <c r="D40" s="246"/>
      <c r="E40" s="247"/>
      <c r="F40" s="248"/>
    </row>
    <row r="41" spans="1:6" s="249" customFormat="1" ht="18" customHeight="1" hidden="1">
      <c r="A41" s="243">
        <v>48</v>
      </c>
      <c r="B41" s="244"/>
      <c r="C41" s="245"/>
      <c r="D41" s="246"/>
      <c r="E41" s="247"/>
      <c r="F41" s="248"/>
    </row>
    <row r="42" spans="1:6" s="249" customFormat="1" ht="18" customHeight="1" hidden="1">
      <c r="A42" s="243">
        <v>49</v>
      </c>
      <c r="B42" s="244"/>
      <c r="C42" s="245"/>
      <c r="D42" s="246"/>
      <c r="E42" s="247"/>
      <c r="F42" s="248"/>
    </row>
    <row r="43" spans="1:6" s="249" customFormat="1" ht="18" customHeight="1" hidden="1">
      <c r="A43" s="243">
        <v>50</v>
      </c>
      <c r="B43" s="244"/>
      <c r="C43" s="245"/>
      <c r="D43" s="246"/>
      <c r="E43" s="247"/>
      <c r="F43" s="248"/>
    </row>
    <row r="44" spans="1:6" s="249" customFormat="1" ht="18" customHeight="1" hidden="1">
      <c r="A44" s="243">
        <v>51</v>
      </c>
      <c r="B44" s="244"/>
      <c r="C44" s="245"/>
      <c r="D44" s="246"/>
      <c r="E44" s="247"/>
      <c r="F44" s="248"/>
    </row>
    <row r="45" spans="1:6" s="249" customFormat="1" ht="18" customHeight="1" hidden="1">
      <c r="A45" s="243">
        <v>52</v>
      </c>
      <c r="B45" s="244"/>
      <c r="C45" s="245"/>
      <c r="D45" s="246"/>
      <c r="E45" s="247"/>
      <c r="F45" s="248"/>
    </row>
    <row r="46" spans="1:6" s="249" customFormat="1" ht="18" customHeight="1" hidden="1">
      <c r="A46" s="243">
        <v>53</v>
      </c>
      <c r="B46" s="244"/>
      <c r="C46" s="245"/>
      <c r="D46" s="246"/>
      <c r="E46" s="247"/>
      <c r="F46" s="248"/>
    </row>
    <row r="47" spans="1:6" s="249" customFormat="1" ht="18" customHeight="1" hidden="1">
      <c r="A47" s="243">
        <v>54</v>
      </c>
      <c r="B47" s="244"/>
      <c r="C47" s="245"/>
      <c r="D47" s="246"/>
      <c r="E47" s="247"/>
      <c r="F47" s="248"/>
    </row>
    <row r="48" spans="1:6" ht="18" customHeight="1" hidden="1">
      <c r="A48" s="243">
        <v>55</v>
      </c>
      <c r="B48" s="250"/>
      <c r="C48" s="245"/>
      <c r="D48" s="251"/>
      <c r="E48" s="252"/>
      <c r="F48" s="253"/>
    </row>
    <row r="49" spans="1:6" ht="18" customHeight="1" hidden="1">
      <c r="A49" s="243">
        <v>56</v>
      </c>
      <c r="B49" s="250"/>
      <c r="C49" s="245"/>
      <c r="D49" s="251"/>
      <c r="E49" s="252"/>
      <c r="F49" s="253"/>
    </row>
    <row r="50" spans="1:7" ht="18" customHeight="1" hidden="1">
      <c r="A50" s="243">
        <v>57</v>
      </c>
      <c r="B50" s="250"/>
      <c r="C50" s="245"/>
      <c r="D50" s="251"/>
      <c r="E50" s="252"/>
      <c r="F50" s="253"/>
      <c r="G50" s="254"/>
    </row>
    <row r="51" spans="1:6" ht="18" customHeight="1" hidden="1">
      <c r="A51" s="243">
        <v>58</v>
      </c>
      <c r="B51" s="255"/>
      <c r="C51" s="256"/>
      <c r="D51" s="251"/>
      <c r="E51" s="252"/>
      <c r="F51" s="253"/>
    </row>
    <row r="52" spans="1:6" ht="23.25" customHeight="1">
      <c r="A52" s="257"/>
      <c r="B52" s="258"/>
      <c r="C52" s="259"/>
      <c r="D52" s="260" t="s">
        <v>282</v>
      </c>
      <c r="E52" s="261"/>
      <c r="F52" s="262">
        <f>SUM(F10:F51)</f>
        <v>8280</v>
      </c>
    </row>
    <row r="53" spans="2:6" ht="12.75">
      <c r="B53" s="264" t="str">
        <f>F52&amp;"/-"</f>
        <v>8280/-</v>
      </c>
      <c r="C53" s="264"/>
      <c r="D53" s="682" t="str">
        <f>"(in words Rupees "&amp;B196&amp;")"</f>
        <v>(in words Rupees Eight thousand Two hundred Eighty only)</v>
      </c>
      <c r="E53" s="682"/>
      <c r="F53" s="682"/>
    </row>
    <row r="54" spans="2:6" ht="12.75">
      <c r="B54" s="264"/>
      <c r="C54" s="264"/>
      <c r="D54" s="265"/>
      <c r="E54" s="265"/>
      <c r="F54" s="265"/>
    </row>
    <row r="55" spans="2:6" ht="12.75">
      <c r="B55" s="264"/>
      <c r="C55" s="264"/>
      <c r="D55" s="265"/>
      <c r="E55" s="265"/>
      <c r="F55" s="265"/>
    </row>
    <row r="58" spans="2:6" ht="12">
      <c r="B58" s="229" t="s">
        <v>283</v>
      </c>
      <c r="F58" s="229" t="s">
        <v>284</v>
      </c>
    </row>
    <row r="65" ht="12" hidden="1"/>
    <row r="66" ht="12" hidden="1"/>
    <row r="70" spans="1:4" ht="12">
      <c r="A70" s="229"/>
      <c r="D70" s="229"/>
    </row>
    <row r="71" spans="1:6" ht="15.75">
      <c r="A71" s="683" t="s">
        <v>285</v>
      </c>
      <c r="B71" s="683"/>
      <c r="C71" s="683"/>
      <c r="D71" s="683"/>
      <c r="E71" s="683"/>
      <c r="F71" s="683"/>
    </row>
    <row r="72" spans="1:6" ht="15.75">
      <c r="A72" s="683" t="s">
        <v>286</v>
      </c>
      <c r="B72" s="683"/>
      <c r="C72" s="683"/>
      <c r="D72" s="683"/>
      <c r="E72" s="683"/>
      <c r="F72" s="683"/>
    </row>
    <row r="73" spans="1:6" ht="15.75">
      <c r="A73" s="683" t="s">
        <v>287</v>
      </c>
      <c r="B73" s="683"/>
      <c r="C73" s="683"/>
      <c r="D73" s="683"/>
      <c r="E73" s="683"/>
      <c r="F73" s="683"/>
    </row>
    <row r="74" spans="1:5" ht="15.75">
      <c r="A74" s="231"/>
      <c r="B74" s="231"/>
      <c r="D74" s="267" t="s">
        <v>288</v>
      </c>
      <c r="E74" s="232">
        <f>E4</f>
        <v>44657</v>
      </c>
    </row>
    <row r="75" spans="1:4" ht="15.75">
      <c r="A75" s="231"/>
      <c r="B75" s="268" t="s">
        <v>25</v>
      </c>
      <c r="C75" s="269" t="s">
        <v>95</v>
      </c>
      <c r="D75" s="270" t="s">
        <v>367</v>
      </c>
    </row>
    <row r="76" spans="1:5" ht="15.75">
      <c r="A76" s="231"/>
      <c r="B76" s="268" t="s">
        <v>26</v>
      </c>
      <c r="C76" s="269" t="s">
        <v>95</v>
      </c>
      <c r="D76" s="270" t="str">
        <f>D6</f>
        <v>0512</v>
      </c>
      <c r="E76" s="235" t="s">
        <v>73</v>
      </c>
    </row>
    <row r="77" spans="1:5" ht="15.75">
      <c r="A77" s="231"/>
      <c r="B77" s="268" t="s">
        <v>28</v>
      </c>
      <c r="C77" s="269" t="s">
        <v>95</v>
      </c>
      <c r="D77" s="270" t="str">
        <f>D7</f>
        <v>05120308013</v>
      </c>
      <c r="E77" s="236" t="s">
        <v>275</v>
      </c>
    </row>
    <row r="78" spans="1:4" ht="12.75" customHeight="1">
      <c r="A78" s="686" t="s">
        <v>30</v>
      </c>
      <c r="B78" s="686"/>
      <c r="C78" s="269" t="s">
        <v>95</v>
      </c>
      <c r="D78" s="270" t="str">
        <f>D8</f>
        <v>HEAD MASTER, SRRZPHS NUZVID</v>
      </c>
    </row>
    <row r="79" spans="1:4" ht="12.75">
      <c r="A79" s="271" t="s">
        <v>33</v>
      </c>
      <c r="B79" s="271"/>
      <c r="C79" s="269" t="s">
        <v>95</v>
      </c>
      <c r="D79" s="271" t="str">
        <f>Data!B33</f>
        <v>SBI, Nuzvid</v>
      </c>
    </row>
    <row r="80" spans="1:6" ht="27" customHeight="1">
      <c r="A80" s="272" t="s">
        <v>289</v>
      </c>
      <c r="B80" s="273" t="s">
        <v>290</v>
      </c>
      <c r="C80" s="687" t="s">
        <v>291</v>
      </c>
      <c r="D80" s="687"/>
      <c r="E80" s="687"/>
      <c r="F80" s="272" t="s">
        <v>281</v>
      </c>
    </row>
    <row r="81" spans="1:6" ht="18" customHeight="1">
      <c r="A81" s="274">
        <v>1</v>
      </c>
      <c r="B81" s="688" t="str">
        <f>Data!B33</f>
        <v>SBI, Nuzvid</v>
      </c>
      <c r="C81" s="678" t="str">
        <f>"AAS arrear   "&amp;MONTH(E74)&amp;"/"&amp;YEAR(E74)</f>
        <v>AAS arrear   4/2022</v>
      </c>
      <c r="D81" s="678"/>
      <c r="E81" s="678"/>
      <c r="F81" s="275">
        <f>F52</f>
        <v>8280</v>
      </c>
    </row>
    <row r="82" spans="1:6" ht="18" customHeight="1">
      <c r="A82" s="274"/>
      <c r="B82" s="689"/>
      <c r="C82" s="678"/>
      <c r="D82" s="678"/>
      <c r="E82" s="678"/>
      <c r="F82" s="276"/>
    </row>
    <row r="83" spans="1:6" ht="18" customHeight="1">
      <c r="A83" s="274"/>
      <c r="B83" s="689"/>
      <c r="C83" s="678"/>
      <c r="D83" s="678"/>
      <c r="E83" s="678"/>
      <c r="F83" s="276"/>
    </row>
    <row r="84" spans="1:6" ht="18" customHeight="1">
      <c r="A84" s="277"/>
      <c r="B84" s="689"/>
      <c r="C84" s="678"/>
      <c r="D84" s="678"/>
      <c r="E84" s="678"/>
      <c r="F84" s="277"/>
    </row>
    <row r="85" spans="1:6" ht="15.75" customHeight="1">
      <c r="A85" s="278"/>
      <c r="B85" s="690"/>
      <c r="C85" s="678" t="s">
        <v>282</v>
      </c>
      <c r="D85" s="678"/>
      <c r="E85" s="678"/>
      <c r="F85" s="279">
        <f>F81</f>
        <v>8280</v>
      </c>
    </row>
    <row r="86" spans="1:5" ht="12.75" customHeight="1">
      <c r="A86" s="684" t="str">
        <f>"Rs."&amp;F85</f>
        <v>Rs.8280</v>
      </c>
      <c r="B86" s="684"/>
      <c r="C86" s="685" t="str">
        <f>D53</f>
        <v>(in words Rupees Eight thousand Two hundred Eighty only)</v>
      </c>
      <c r="D86" s="685"/>
      <c r="E86" s="685"/>
    </row>
    <row r="87" spans="1:5" ht="12.75" customHeight="1">
      <c r="A87" s="280"/>
      <c r="B87" s="280"/>
      <c r="C87" s="281"/>
      <c r="D87" s="281"/>
      <c r="E87" s="281"/>
    </row>
    <row r="88" spans="1:5" ht="12.75" customHeight="1">
      <c r="A88" s="280"/>
      <c r="B88" s="280"/>
      <c r="C88" s="281"/>
      <c r="D88" s="281"/>
      <c r="E88" s="281"/>
    </row>
    <row r="89" spans="1:4" ht="12.75">
      <c r="A89" s="282"/>
      <c r="B89" s="282"/>
      <c r="C89" s="283"/>
      <c r="D89" s="282"/>
    </row>
    <row r="90" spans="1:4" ht="12.75">
      <c r="A90" s="282"/>
      <c r="B90" s="282"/>
      <c r="C90" s="283"/>
      <c r="D90" s="282"/>
    </row>
    <row r="91" spans="1:4" ht="12.75">
      <c r="A91" s="284" t="s">
        <v>292</v>
      </c>
      <c r="B91" s="285"/>
      <c r="C91" s="286"/>
      <c r="D91" s="286"/>
    </row>
    <row r="92" spans="1:4" ht="12">
      <c r="A92" s="229"/>
      <c r="D92" s="229"/>
    </row>
    <row r="93" spans="1:4" ht="12">
      <c r="A93" s="229"/>
      <c r="D93" s="229"/>
    </row>
    <row r="94" spans="1:4" ht="12">
      <c r="A94" s="229"/>
      <c r="D94" s="229"/>
    </row>
    <row r="95" spans="1:4" ht="12">
      <c r="A95" s="229"/>
      <c r="D95" s="229"/>
    </row>
    <row r="96" spans="1:4" ht="12">
      <c r="A96" s="229"/>
      <c r="D96" s="229"/>
    </row>
    <row r="97" spans="1:4" ht="12">
      <c r="A97" s="229"/>
      <c r="D97" s="229"/>
    </row>
    <row r="98" spans="1:4" ht="12">
      <c r="A98" s="229"/>
      <c r="D98" s="229"/>
    </row>
    <row r="99" spans="1:4" ht="12">
      <c r="A99" s="229"/>
      <c r="D99" s="229"/>
    </row>
    <row r="100" spans="1:4" ht="12">
      <c r="A100" s="229"/>
      <c r="D100" s="229"/>
    </row>
    <row r="181" spans="7:19" ht="12.75">
      <c r="G181" s="6"/>
      <c r="M181" s="6"/>
      <c r="N181" s="6"/>
      <c r="O181" s="6"/>
      <c r="P181" s="6">
        <v>1</v>
      </c>
      <c r="Q181" s="6" t="s">
        <v>220</v>
      </c>
      <c r="R181" s="6"/>
      <c r="S181" s="6"/>
    </row>
    <row r="182" spans="7:19" ht="12.75">
      <c r="G182" s="6">
        <f>(E185-RIGHT(E185,1)*1)/10</f>
        <v>0</v>
      </c>
      <c r="M182" s="6" t="str">
        <f>IF(G182=0," ",IF(G182&gt;1," ",IF(H185=P188,Q198,IF(H185=P189,Q199,IF(H185=P181,Q191,IF(H185=0,Q190," "))))))</f>
        <v> </v>
      </c>
      <c r="N182" s="6" t="str">
        <f>IF(G182=0," ","lakh")</f>
        <v> </v>
      </c>
      <c r="O182" s="6" t="str">
        <f>IF(H185=0," ",IF(G182&gt;0," ","lakh"))</f>
        <v> </v>
      </c>
      <c r="P182" s="6">
        <v>2</v>
      </c>
      <c r="Q182" s="6" t="s">
        <v>221</v>
      </c>
      <c r="R182" s="6" t="s">
        <v>222</v>
      </c>
      <c r="S182" s="6"/>
    </row>
    <row r="183" spans="7:19" ht="12.75">
      <c r="G183" s="6">
        <f>(E186-RIGHT(E186,1)*1)/10</f>
        <v>0</v>
      </c>
      <c r="M183" s="6" t="str">
        <f>IF(G183=0," ",IF(G183&gt;1," ",IF(H186=P188,Q198,IF(H186=P189,Q199,IF(H186=P181,Q191,IF(H186=0,Q190," "))))))</f>
        <v> </v>
      </c>
      <c r="N183" s="6" t="str">
        <f>IF(G183=0," ","thousand")</f>
        <v> </v>
      </c>
      <c r="O183" s="6" t="str">
        <f>IF(H186=0," ",IF(G183&gt;0," ","thousand"))</f>
        <v>thousand</v>
      </c>
      <c r="P183" s="6">
        <v>3</v>
      </c>
      <c r="Q183" s="6" t="s">
        <v>223</v>
      </c>
      <c r="R183" s="6" t="s">
        <v>224</v>
      </c>
      <c r="S183" s="6"/>
    </row>
    <row r="184" spans="2:19" ht="12.75">
      <c r="B184" s="287">
        <f>F52</f>
        <v>8280</v>
      </c>
      <c r="C184" s="287"/>
      <c r="D184" s="6">
        <f>(B184-B187)/1000</f>
        <v>8</v>
      </c>
      <c r="E184" s="6"/>
      <c r="F184" s="6"/>
      <c r="G184" s="6"/>
      <c r="H184" s="6"/>
      <c r="I184" s="6"/>
      <c r="J184" s="6"/>
      <c r="K184" s="6"/>
      <c r="L184" s="6"/>
      <c r="M184" s="6"/>
      <c r="N184" s="6" t="str">
        <f>IF(E187=0," ","hundred")</f>
        <v>hundred</v>
      </c>
      <c r="O184" s="6"/>
      <c r="P184" s="6">
        <v>4</v>
      </c>
      <c r="Q184" s="6" t="s">
        <v>225</v>
      </c>
      <c r="R184" s="6" t="s">
        <v>226</v>
      </c>
      <c r="S184" s="6"/>
    </row>
    <row r="185" spans="2:19" ht="12.75">
      <c r="B185" s="6">
        <f>(D184-B186)/100</f>
        <v>0</v>
      </c>
      <c r="C185" s="6"/>
      <c r="D185" s="6">
        <f>B185</f>
        <v>0</v>
      </c>
      <c r="E185" s="6">
        <f>RIGHT(D185,2)*1</f>
        <v>0</v>
      </c>
      <c r="F185" s="6">
        <f>(D185-E185)/100</f>
        <v>0</v>
      </c>
      <c r="G185" s="6">
        <f>(F188-RIGHT(F188,1)*1)/10</f>
        <v>8</v>
      </c>
      <c r="H185" s="6">
        <f>RIGHT(D185,1)*1</f>
        <v>0</v>
      </c>
      <c r="I185" s="6" t="str">
        <f>IF(G182=P182,R182,IF(G182=P183,R183,IF(G182=P184,R184,IF(G182=P185,R185,IF(G182=P186,R186,IF(G182=P187,R187,IF(G182=P188,R188,IF(G182=P189,R189," "))))))))</f>
        <v> </v>
      </c>
      <c r="J185" s="6" t="str">
        <f>IF(G182=1," ",IF(H185=P181,Q181,IF(H185=P182,Q182,IF(H185=P183,Q183,IF(H185=P184,Q184,IF(H185=P185,Q185,IF(H185=P186,Q186," ")))))))</f>
        <v> </v>
      </c>
      <c r="K185" s="6" t="str">
        <f>IF(G182=1," ",IF(H185=P187,Q187,IF(H185=P188,Q188,IF(H185=P189,Q189," "))))</f>
        <v> </v>
      </c>
      <c r="L185" s="6" t="str">
        <f>IF(G182=0," ",IF(G182&gt;1," ",IF(H185=P182,Q192,IF(H185=P183,Q193,IF(H185=P184,Q194,IF(H185=P185,Q195,IF(H185=P186,Q196,IF(H185=P187,Q197," "))))))))</f>
        <v> </v>
      </c>
      <c r="M185" s="6" t="str">
        <f>IF(G185=0," ",IF(G185&gt;1," ",IF(H188=P188,Q198,IF(H188=P189,Q199,IF(H188=P181,Q191,IF(H188=0,Q190," "))))))</f>
        <v> </v>
      </c>
      <c r="N185" s="6"/>
      <c r="O185" s="6"/>
      <c r="P185" s="6">
        <v>5</v>
      </c>
      <c r="Q185" s="6" t="s">
        <v>227</v>
      </c>
      <c r="R185" s="6" t="s">
        <v>228</v>
      </c>
      <c r="S185" s="6"/>
    </row>
    <row r="186" spans="2:19" ht="12.75">
      <c r="B186" s="6">
        <f>RIGHT(D184,2)*1</f>
        <v>8</v>
      </c>
      <c r="C186" s="6"/>
      <c r="D186" s="6">
        <f>B186</f>
        <v>8</v>
      </c>
      <c r="E186" s="6">
        <f>RIGHT(D186,2)*1</f>
        <v>8</v>
      </c>
      <c r="F186" s="6">
        <f>(D186-E186)/100</f>
        <v>0</v>
      </c>
      <c r="G186" s="6">
        <f>G185</f>
        <v>8</v>
      </c>
      <c r="H186" s="6">
        <f>RIGHT(D186,1)*1</f>
        <v>8</v>
      </c>
      <c r="I186" s="6" t="str">
        <f>IF(G183=P182,R182,IF(G183=P183,R183,IF(G183=P184,R184,IF(G183=P185,R185,IF(G183=P186,R186,IF(G183=P187,R187,IF(G183=P188,R188,IF(G183=P189,R189," "))))))))</f>
        <v> </v>
      </c>
      <c r="J186" s="6" t="str">
        <f>IF(G183=1," ",IF(H186=P181,Q181,IF(H186=P182,Q182,IF(H186=P183,Q183,IF(H186=P184,Q184,IF(H186=P185,Q185,IF(H186=P186,Q186," ")))))))</f>
        <v> </v>
      </c>
      <c r="K186" s="6" t="str">
        <f>IF(G183=1," ",IF(H186=P187,Q187,IF(H186=P188,Q188,IF(H186=P189,Q189," "))))</f>
        <v>Eight</v>
      </c>
      <c r="L186" s="6" t="str">
        <f>IF(G183=0," ",IF(G183&gt;1," ",IF(H186=P182,Q192,IF(H186=P183,Q193,IF(H186=P184,Q194,IF(H186=P185,Q195,IF(H186=P186,Q196,IF(H186=P187,Q197," "))))))))</f>
        <v> </v>
      </c>
      <c r="M186" s="6"/>
      <c r="N186" s="6"/>
      <c r="O186" s="6"/>
      <c r="P186" s="6">
        <v>6</v>
      </c>
      <c r="Q186" s="6" t="s">
        <v>229</v>
      </c>
      <c r="R186" s="6" t="s">
        <v>230</v>
      </c>
      <c r="S186" s="6"/>
    </row>
    <row r="187" spans="2:19" ht="12.75">
      <c r="B187" s="6">
        <f>RIGHT(B184,3)*1</f>
        <v>280</v>
      </c>
      <c r="C187" s="6"/>
      <c r="D187" s="6">
        <f>B187</f>
        <v>280</v>
      </c>
      <c r="E187" s="6">
        <f>ROUND((D187-F188)/100,0)</f>
        <v>2</v>
      </c>
      <c r="F187" s="6"/>
      <c r="G187" s="6"/>
      <c r="H187" s="6"/>
      <c r="I187" s="6"/>
      <c r="J187" s="6" t="str">
        <f>IF(E187=0," ",IF(E187=P181,Q181,IF(E187=P182,Q182,IF(E187=P183,Q183,IF(E187=P184,Q184,IF(E187=P185,Q185,IF(E187=P186,Q186," ")))))))</f>
        <v>Two</v>
      </c>
      <c r="K187" s="6" t="str">
        <f>IF(E187=0," ",IF(E187=P187,Q187,IF(E187=P188,Q188,IF(E187=P189,Q189," "))))</f>
        <v> </v>
      </c>
      <c r="L187" s="6"/>
      <c r="M187" s="6"/>
      <c r="N187" s="6"/>
      <c r="O187" s="6"/>
      <c r="P187" s="6">
        <v>7</v>
      </c>
      <c r="Q187" s="6" t="s">
        <v>231</v>
      </c>
      <c r="R187" s="6" t="s">
        <v>232</v>
      </c>
      <c r="S187" s="6"/>
    </row>
    <row r="188" spans="2:19" ht="12.75">
      <c r="B188" s="6"/>
      <c r="C188" s="6"/>
      <c r="D188" s="6"/>
      <c r="E188" s="6"/>
      <c r="F188" s="6">
        <f>RIGHT(D187,2)*1</f>
        <v>80</v>
      </c>
      <c r="G188" s="6"/>
      <c r="H188" s="6">
        <f>RIGHT(D187,1)*1</f>
        <v>0</v>
      </c>
      <c r="I188" s="6" t="str">
        <f>IF(G185=P182,R182,IF(G185=P183,R183,IF(G185=P184,R184,IF(G185=P185,R185,IF(G185=P186,R186,IF(G185=P187,R187,IF(G185=P188,R188,IF(G185=P189,R189," "))))))))</f>
        <v>Eighty </v>
      </c>
      <c r="J188" s="6" t="str">
        <f>IF(G185=1," ",IF(H188=P181,Q181,IF(H188=P182,Q182,IF(H188=P183,Q183,IF(H188=P184,Q184,IF(H188=P185,Q185,IF(H188=P186,Q186," ")))))))</f>
        <v> </v>
      </c>
      <c r="K188" s="6" t="str">
        <f>IF(G185=1," ",IF(H188=P187,Q187,IF(H188=P188,Q188,IF(H188=P189,Q189," "))))</f>
        <v> </v>
      </c>
      <c r="L188" s="6" t="str">
        <f>IF(G185=0," ",IF(G185&gt;1," ",IF(H188=P182,Q192,IF(H188=P183,Q193,IF(H188=P184,Q194,IF(H188=P185,Q195,IF(H188=Q196,Q186,IF(H188=P187,Q197," "))))))))</f>
        <v> </v>
      </c>
      <c r="M188" s="6"/>
      <c r="N188" s="6"/>
      <c r="O188" s="6"/>
      <c r="P188" s="6">
        <v>8</v>
      </c>
      <c r="Q188" s="6" t="s">
        <v>233</v>
      </c>
      <c r="R188" s="6" t="s">
        <v>234</v>
      </c>
      <c r="S188" s="6"/>
    </row>
    <row r="189" spans="2:19" ht="12.75">
      <c r="B189" s="6"/>
      <c r="C189" s="6"/>
      <c r="D189" s="6"/>
      <c r="E189" s="6"/>
      <c r="F189" s="6"/>
      <c r="G189" s="6"/>
      <c r="H189" s="6">
        <f>H188</f>
        <v>0</v>
      </c>
      <c r="I189" s="6"/>
      <c r="J189" s="6"/>
      <c r="K189" s="6"/>
      <c r="L189" s="6"/>
      <c r="M189" s="6"/>
      <c r="N189" s="6"/>
      <c r="O189" s="6"/>
      <c r="P189" s="6">
        <v>9</v>
      </c>
      <c r="Q189" s="6" t="s">
        <v>235</v>
      </c>
      <c r="R189" s="6" t="s">
        <v>236</v>
      </c>
      <c r="S189" s="6"/>
    </row>
    <row r="190" spans="2:19" ht="12.75">
      <c r="B190" s="6"/>
      <c r="C190" s="6"/>
      <c r="D190" s="6"/>
      <c r="E190" s="6"/>
      <c r="F190" s="6"/>
      <c r="G190" s="6"/>
      <c r="H190" s="6"/>
      <c r="I190" s="6"/>
      <c r="J190" s="6"/>
      <c r="K190" s="6"/>
      <c r="L190" s="6"/>
      <c r="M190" s="6"/>
      <c r="N190" s="6"/>
      <c r="O190" s="6"/>
      <c r="P190" s="6">
        <v>10</v>
      </c>
      <c r="Q190" s="6" t="s">
        <v>237</v>
      </c>
      <c r="R190" s="6"/>
      <c r="S190" s="6"/>
    </row>
    <row r="191" spans="2:19" ht="12.75">
      <c r="B191" s="6"/>
      <c r="C191" s="6"/>
      <c r="D191" s="6"/>
      <c r="E191" s="6"/>
      <c r="F191" s="6"/>
      <c r="G191" s="6"/>
      <c r="H191" s="6"/>
      <c r="I191" s="6"/>
      <c r="J191" s="6"/>
      <c r="K191" s="6"/>
      <c r="L191" s="6"/>
      <c r="M191" s="6"/>
      <c r="N191" s="6"/>
      <c r="O191" s="6"/>
      <c r="P191" s="6">
        <v>11</v>
      </c>
      <c r="Q191" s="6" t="s">
        <v>238</v>
      </c>
      <c r="R191" s="6"/>
      <c r="S191" s="6"/>
    </row>
    <row r="192" spans="2:19" ht="12.75">
      <c r="B192" s="6">
        <f>TRIM(I185&amp;" "&amp;J185&amp;" "&amp;K185&amp;" "&amp;L185&amp;" "&amp;M182&amp;" "&amp;N182&amp;" "&amp;O182)</f>
      </c>
      <c r="C192" s="6"/>
      <c r="D192" s="6"/>
      <c r="E192" s="6"/>
      <c r="F192" s="6"/>
      <c r="G192" s="6"/>
      <c r="H192" s="6"/>
      <c r="I192" s="6"/>
      <c r="J192" s="6"/>
      <c r="K192" s="6"/>
      <c r="L192" s="6"/>
      <c r="M192" s="6"/>
      <c r="N192" s="6"/>
      <c r="O192" s="6"/>
      <c r="P192" s="6">
        <v>12</v>
      </c>
      <c r="Q192" s="6" t="s">
        <v>239</v>
      </c>
      <c r="R192" s="6"/>
      <c r="S192" s="6"/>
    </row>
    <row r="193" spans="2:19" ht="12.75">
      <c r="B193" s="6" t="str">
        <f>TRIM(I186&amp;" "&amp;J186&amp;" "&amp;K186&amp;" "&amp;L186&amp;" "&amp;M183&amp;" "&amp;N183&amp;" "&amp;O183)</f>
        <v>Eight thousand</v>
      </c>
      <c r="C193" s="6"/>
      <c r="D193" s="6"/>
      <c r="E193" s="6"/>
      <c r="F193" s="6"/>
      <c r="G193" s="6"/>
      <c r="H193" s="6"/>
      <c r="I193" s="6"/>
      <c r="J193" s="6"/>
      <c r="K193" s="6"/>
      <c r="L193" s="6"/>
      <c r="M193" s="6"/>
      <c r="N193" s="6"/>
      <c r="O193" s="6"/>
      <c r="P193" s="6">
        <v>13</v>
      </c>
      <c r="Q193" s="6" t="s">
        <v>240</v>
      </c>
      <c r="R193" s="6"/>
      <c r="S193" s="6"/>
    </row>
    <row r="194" spans="2:19" ht="12.75">
      <c r="B194" s="6" t="str">
        <f>TRIM(I187&amp;" "&amp;J187&amp;" "&amp;K187&amp;" "&amp;L187&amp;" "&amp;M184&amp;" "&amp;N184&amp;" "&amp;O184)</f>
        <v>Two hundred</v>
      </c>
      <c r="C194" s="6"/>
      <c r="D194" s="6"/>
      <c r="E194" s="6"/>
      <c r="F194" s="6"/>
      <c r="G194" s="6"/>
      <c r="H194" s="6"/>
      <c r="I194" s="6"/>
      <c r="J194" s="6"/>
      <c r="K194" s="6"/>
      <c r="L194" s="6"/>
      <c r="M194" s="6"/>
      <c r="N194" s="6"/>
      <c r="O194" s="6"/>
      <c r="P194" s="6">
        <v>14</v>
      </c>
      <c r="Q194" s="6" t="s">
        <v>241</v>
      </c>
      <c r="R194" s="6"/>
      <c r="S194" s="6"/>
    </row>
    <row r="195" spans="2:19" ht="12.75">
      <c r="B195" s="6" t="str">
        <f>TRIM(I188&amp;" "&amp;J188&amp;" "&amp;K188&amp;" "&amp;L188&amp;" "&amp;M185)</f>
        <v>Eighty</v>
      </c>
      <c r="C195" s="6"/>
      <c r="D195" s="6"/>
      <c r="E195" s="6"/>
      <c r="F195" s="6"/>
      <c r="G195" s="6"/>
      <c r="H195" s="6"/>
      <c r="I195" s="6"/>
      <c r="J195" s="6"/>
      <c r="K195" s="6"/>
      <c r="L195" s="6"/>
      <c r="M195" s="6"/>
      <c r="N195" s="6"/>
      <c r="O195" s="6"/>
      <c r="P195" s="6">
        <v>15</v>
      </c>
      <c r="Q195" s="6" t="s">
        <v>242</v>
      </c>
      <c r="R195" s="6"/>
      <c r="S195" s="6"/>
    </row>
    <row r="196" spans="2:19" ht="12.75">
      <c r="B196" s="6" t="str">
        <f>IF(F52&gt;0,TRIM(B192&amp;" "&amp;B193&amp;" "&amp;B194&amp;" "&amp;B195)&amp;" only","Zero only")</f>
        <v>Eight thousand Two hundred Eighty only</v>
      </c>
      <c r="C196" s="6"/>
      <c r="D196" s="6"/>
      <c r="E196" s="6"/>
      <c r="F196" s="6"/>
      <c r="G196" s="6"/>
      <c r="H196" s="6"/>
      <c r="I196" s="6"/>
      <c r="J196" s="6"/>
      <c r="K196" s="6"/>
      <c r="L196" s="6"/>
      <c r="M196" s="6"/>
      <c r="N196" s="6"/>
      <c r="O196" s="6"/>
      <c r="P196" s="6">
        <v>16</v>
      </c>
      <c r="Q196" s="6" t="s">
        <v>243</v>
      </c>
      <c r="R196" s="6"/>
      <c r="S196" s="6"/>
    </row>
    <row r="197" spans="2:19" ht="12.75">
      <c r="B197" s="6"/>
      <c r="C197" s="6"/>
      <c r="D197" s="6"/>
      <c r="E197" s="6"/>
      <c r="F197" s="6"/>
      <c r="G197" s="6"/>
      <c r="H197" s="6"/>
      <c r="I197" s="6"/>
      <c r="J197" s="6"/>
      <c r="K197" s="6"/>
      <c r="L197" s="6"/>
      <c r="M197" s="6"/>
      <c r="N197" s="6"/>
      <c r="O197" s="6"/>
      <c r="P197" s="6">
        <v>17</v>
      </c>
      <c r="Q197" s="6" t="s">
        <v>244</v>
      </c>
      <c r="R197" s="6"/>
      <c r="S197" s="6"/>
    </row>
    <row r="198" spans="2:19" ht="12.75">
      <c r="B198" s="6"/>
      <c r="C198" s="6"/>
      <c r="D198" s="6"/>
      <c r="E198" s="6"/>
      <c r="F198" s="6"/>
      <c r="G198" s="6"/>
      <c r="H198" s="6"/>
      <c r="I198" s="6"/>
      <c r="J198" s="6"/>
      <c r="K198" s="6"/>
      <c r="L198" s="6"/>
      <c r="M198" s="6"/>
      <c r="N198" s="6"/>
      <c r="O198" s="6"/>
      <c r="P198" s="6">
        <v>18</v>
      </c>
      <c r="Q198" s="6" t="s">
        <v>245</v>
      </c>
      <c r="R198" s="6"/>
      <c r="S198" s="6"/>
    </row>
    <row r="199" spans="2:19" ht="12.75">
      <c r="B199" s="6"/>
      <c r="C199" s="6"/>
      <c r="D199" s="6"/>
      <c r="E199" s="6"/>
      <c r="F199" s="6"/>
      <c r="G199" s="6"/>
      <c r="H199" s="6"/>
      <c r="I199" s="6"/>
      <c r="J199" s="6"/>
      <c r="K199" s="6"/>
      <c r="L199" s="6"/>
      <c r="M199" s="6"/>
      <c r="N199" s="6"/>
      <c r="O199" s="6"/>
      <c r="P199" s="6">
        <v>19</v>
      </c>
      <c r="Q199" s="6" t="s">
        <v>246</v>
      </c>
      <c r="R199" s="6"/>
      <c r="S199" s="6"/>
    </row>
    <row r="200" spans="2:19" ht="12.75">
      <c r="B200" s="6"/>
      <c r="C200" s="6"/>
      <c r="D200" s="6"/>
      <c r="E200" s="6"/>
      <c r="F200" s="6"/>
      <c r="G200" s="6"/>
      <c r="H200" s="6"/>
      <c r="I200" s="6"/>
      <c r="J200" s="6"/>
      <c r="K200" s="6"/>
      <c r="L200" s="6"/>
      <c r="M200" s="6"/>
      <c r="N200" s="6"/>
      <c r="O200" s="6"/>
      <c r="P200" s="6">
        <v>20</v>
      </c>
      <c r="Q200" s="6" t="s">
        <v>222</v>
      </c>
      <c r="R200" s="6"/>
      <c r="S200" s="6"/>
    </row>
    <row r="201" spans="2:19" ht="12.75">
      <c r="B201" s="6"/>
      <c r="C201" s="6"/>
      <c r="D201" s="6"/>
      <c r="E201" s="6"/>
      <c r="F201" s="6"/>
      <c r="G201" s="6"/>
      <c r="H201" s="6"/>
      <c r="I201" s="6"/>
      <c r="J201" s="6"/>
      <c r="K201" s="6"/>
      <c r="L201" s="6"/>
      <c r="M201" s="6"/>
      <c r="N201" s="6"/>
      <c r="O201" s="6"/>
      <c r="P201" s="6">
        <v>30</v>
      </c>
      <c r="Q201" s="6" t="s">
        <v>224</v>
      </c>
      <c r="R201" s="6"/>
      <c r="S201" s="6"/>
    </row>
    <row r="202" spans="2:19" ht="12.75">
      <c r="B202" s="6"/>
      <c r="C202" s="6"/>
      <c r="D202" s="6"/>
      <c r="E202" s="6"/>
      <c r="F202" s="6"/>
      <c r="G202" s="6"/>
      <c r="H202" s="6"/>
      <c r="I202" s="6"/>
      <c r="J202" s="6"/>
      <c r="K202" s="6"/>
      <c r="L202" s="6"/>
      <c r="M202" s="6"/>
      <c r="N202" s="6"/>
      <c r="O202" s="6"/>
      <c r="P202" s="6">
        <v>40</v>
      </c>
      <c r="Q202" s="6" t="s">
        <v>226</v>
      </c>
      <c r="R202" s="6"/>
      <c r="S202" s="6"/>
    </row>
    <row r="203" spans="2:19" ht="12.75">
      <c r="B203" s="6"/>
      <c r="C203" s="6"/>
      <c r="D203" s="6"/>
      <c r="E203" s="6"/>
      <c r="F203" s="6"/>
      <c r="G203" s="6"/>
      <c r="H203" s="6"/>
      <c r="I203" s="6"/>
      <c r="J203" s="6"/>
      <c r="K203" s="6"/>
      <c r="L203" s="6"/>
      <c r="M203" s="6"/>
      <c r="N203" s="6"/>
      <c r="O203" s="6"/>
      <c r="P203" s="6">
        <v>50</v>
      </c>
      <c r="Q203" s="6" t="s">
        <v>228</v>
      </c>
      <c r="R203" s="6"/>
      <c r="S203" s="6"/>
    </row>
    <row r="204" spans="2:19" ht="12.75">
      <c r="B204" s="6"/>
      <c r="C204" s="6"/>
      <c r="D204" s="6"/>
      <c r="E204" s="6"/>
      <c r="F204" s="6"/>
      <c r="G204" s="6"/>
      <c r="H204" s="6"/>
      <c r="I204" s="6"/>
      <c r="J204" s="6"/>
      <c r="K204" s="6"/>
      <c r="L204" s="6"/>
      <c r="M204" s="6"/>
      <c r="N204" s="6"/>
      <c r="O204" s="6"/>
      <c r="P204" s="6">
        <v>60</v>
      </c>
      <c r="Q204" s="6" t="s">
        <v>230</v>
      </c>
      <c r="R204" s="6"/>
      <c r="S204" s="6"/>
    </row>
    <row r="205" spans="2:19" ht="12.75">
      <c r="B205" s="6"/>
      <c r="C205" s="6"/>
      <c r="D205" s="6"/>
      <c r="E205" s="6"/>
      <c r="F205" s="6"/>
      <c r="G205" s="6"/>
      <c r="H205" s="6"/>
      <c r="I205" s="6"/>
      <c r="J205" s="6"/>
      <c r="K205" s="6"/>
      <c r="L205" s="6"/>
      <c r="M205" s="6"/>
      <c r="N205" s="6"/>
      <c r="O205" s="6"/>
      <c r="P205" s="6">
        <v>70</v>
      </c>
      <c r="Q205" s="6" t="s">
        <v>232</v>
      </c>
      <c r="R205" s="6"/>
      <c r="S205" s="6"/>
    </row>
    <row r="206" spans="2:19" ht="12.75">
      <c r="B206" s="6"/>
      <c r="C206" s="6"/>
      <c r="D206" s="6"/>
      <c r="E206" s="6"/>
      <c r="F206" s="6"/>
      <c r="G206" s="6"/>
      <c r="H206" s="6"/>
      <c r="I206" s="6"/>
      <c r="J206" s="6"/>
      <c r="K206" s="6"/>
      <c r="L206" s="6"/>
      <c r="M206" s="6"/>
      <c r="N206" s="6"/>
      <c r="O206" s="6"/>
      <c r="P206" s="6">
        <v>80</v>
      </c>
      <c r="Q206" s="6" t="s">
        <v>234</v>
      </c>
      <c r="R206" s="6"/>
      <c r="S206" s="6"/>
    </row>
    <row r="207" spans="2:19" ht="12.75">
      <c r="B207" s="6"/>
      <c r="C207" s="6"/>
      <c r="D207" s="6"/>
      <c r="E207" s="6"/>
      <c r="F207" s="6"/>
      <c r="G207" s="6"/>
      <c r="H207" s="6"/>
      <c r="I207" s="6"/>
      <c r="J207" s="6"/>
      <c r="K207" s="6"/>
      <c r="L207" s="6"/>
      <c r="M207" s="6"/>
      <c r="N207" s="6"/>
      <c r="O207" s="6"/>
      <c r="P207" s="6">
        <v>90</v>
      </c>
      <c r="Q207" s="6" t="s">
        <v>236</v>
      </c>
      <c r="R207" s="6"/>
      <c r="S207" s="6"/>
    </row>
    <row r="208" spans="2:12" ht="12.75">
      <c r="B208" s="6"/>
      <c r="C208" s="6"/>
      <c r="D208" s="6"/>
      <c r="E208" s="6"/>
      <c r="F208" s="6"/>
      <c r="H208" s="6"/>
      <c r="I208" s="6"/>
      <c r="J208" s="6"/>
      <c r="K208" s="6"/>
      <c r="L208" s="6"/>
    </row>
    <row r="209" spans="2:12" ht="12.75">
      <c r="B209" s="6"/>
      <c r="C209" s="6"/>
      <c r="D209" s="6"/>
      <c r="E209" s="6"/>
      <c r="F209" s="6"/>
      <c r="H209" s="6"/>
      <c r="I209" s="6"/>
      <c r="J209" s="6"/>
      <c r="K209" s="6"/>
      <c r="L209" s="6"/>
    </row>
    <row r="210" spans="2:12" ht="12.75">
      <c r="B210" s="6"/>
      <c r="C210" s="6"/>
      <c r="D210" s="6"/>
      <c r="E210" s="6"/>
      <c r="F210" s="6"/>
      <c r="H210" s="6"/>
      <c r="I210" s="6"/>
      <c r="J210" s="6"/>
      <c r="K210" s="6"/>
      <c r="L210" s="6"/>
    </row>
    <row r="211" spans="7:19" ht="12.75">
      <c r="G211" s="6"/>
      <c r="M211" s="6"/>
      <c r="N211" s="6"/>
      <c r="O211" s="6"/>
      <c r="P211" s="6">
        <v>1</v>
      </c>
      <c r="Q211" s="6" t="s">
        <v>220</v>
      </c>
      <c r="R211" s="6"/>
      <c r="S211" s="6"/>
    </row>
    <row r="212" spans="7:19" ht="12.75">
      <c r="G212" s="6">
        <f>(E215-RIGHT(E215,1)*1)/10</f>
        <v>0</v>
      </c>
      <c r="M212" s="6" t="str">
        <f>IF(G212=0," ",IF(G212&gt;1," ",IF(H215=P218,Q228,IF(H215=P219,Q229,IF(H215=P211,Q221,IF(H215=0,Q220," "))))))</f>
        <v> </v>
      </c>
      <c r="N212" s="6" t="str">
        <f>IF(G212=0," ","lakh")</f>
        <v> </v>
      </c>
      <c r="O212" s="6" t="str">
        <f>IF(H215=0," ",IF(G212&gt;0," ","lakh"))</f>
        <v> </v>
      </c>
      <c r="P212" s="6">
        <v>2</v>
      </c>
      <c r="Q212" s="6" t="s">
        <v>221</v>
      </c>
      <c r="R212" s="6" t="s">
        <v>222</v>
      </c>
      <c r="S212" s="6"/>
    </row>
    <row r="213" spans="7:19" ht="12.75">
      <c r="G213" s="6">
        <f>(E216-RIGHT(E216,1)*1)/10</f>
        <v>0</v>
      </c>
      <c r="M213" s="6" t="str">
        <f>IF(G213=0," ",IF(G213&gt;1," ",IF(H216=P218,Q228,IF(H216=P219,Q229,IF(H216=P211,Q221,IF(H216=0,Q220," "))))))</f>
        <v> </v>
      </c>
      <c r="N213" s="6" t="str">
        <f>IF(G213=0," ","thousand")</f>
        <v> </v>
      </c>
      <c r="O213" s="6" t="str">
        <f>IF(H216=0," ",IF(G213&gt;0," ","thousand"))</f>
        <v>thousand</v>
      </c>
      <c r="P213" s="6">
        <v>3</v>
      </c>
      <c r="Q213" s="6" t="s">
        <v>223</v>
      </c>
      <c r="R213" s="6" t="s">
        <v>224</v>
      </c>
      <c r="S213" s="6"/>
    </row>
    <row r="214" spans="2:19" ht="12.75">
      <c r="B214" s="287">
        <f>F85</f>
        <v>8280</v>
      </c>
      <c r="C214" s="287"/>
      <c r="D214" s="6">
        <f>(B214-B217)/1000</f>
        <v>8</v>
      </c>
      <c r="E214" s="6"/>
      <c r="F214" s="6"/>
      <c r="G214" s="6"/>
      <c r="H214" s="6"/>
      <c r="I214" s="6"/>
      <c r="J214" s="6"/>
      <c r="K214" s="6"/>
      <c r="L214" s="6"/>
      <c r="M214" s="6"/>
      <c r="N214" s="6" t="str">
        <f>IF(E217=0," ","hundred")</f>
        <v>hundred</v>
      </c>
      <c r="O214" s="6"/>
      <c r="P214" s="6">
        <v>4</v>
      </c>
      <c r="Q214" s="6" t="s">
        <v>225</v>
      </c>
      <c r="R214" s="6" t="s">
        <v>226</v>
      </c>
      <c r="S214" s="6"/>
    </row>
    <row r="215" spans="2:19" ht="12.75">
      <c r="B215" s="6">
        <f>(D214-B216)/100</f>
        <v>0</v>
      </c>
      <c r="C215" s="6"/>
      <c r="D215" s="6">
        <f>B215</f>
        <v>0</v>
      </c>
      <c r="E215" s="6">
        <f>RIGHT(D215,2)*1</f>
        <v>0</v>
      </c>
      <c r="F215" s="6">
        <f>(D215-E215)/100</f>
        <v>0</v>
      </c>
      <c r="G215" s="6">
        <f>(F218-RIGHT(F218,1)*1)/10</f>
        <v>8</v>
      </c>
      <c r="H215" s="6">
        <f>RIGHT(D215,1)*1</f>
        <v>0</v>
      </c>
      <c r="I215" s="6" t="str">
        <f>IF(G212=P212,R212,IF(G212=P213,R213,IF(G212=P214,R214,IF(G212=P215,R215,IF(G212=P216,R216,IF(G212=P217,R217,IF(G212=P218,R218,IF(G212=P219,R219," "))))))))</f>
        <v> </v>
      </c>
      <c r="J215" s="6" t="str">
        <f>IF(G212=1," ",IF(H215=P211,Q211,IF(H215=P212,Q212,IF(H215=P213,Q213,IF(H215=P214,Q214,IF(H215=P215,Q215,IF(H215=P216,Q216," ")))))))</f>
        <v> </v>
      </c>
      <c r="K215" s="6" t="str">
        <f>IF(G212=1," ",IF(H215=P217,Q217,IF(H215=P218,Q218,IF(H215=P219,Q219," "))))</f>
        <v> </v>
      </c>
      <c r="L215" s="6" t="str">
        <f>IF(G212=0," ",IF(G212&gt;1," ",IF(H215=P212,Q222,IF(H215=P213,Q223,IF(H215=P214,Q224,IF(H215=P215,Q225,IF(H215=P216,Q226,IF(H215=P217,Q227," "))))))))</f>
        <v> </v>
      </c>
      <c r="M215" s="6" t="str">
        <f>IF(G215=0," ",IF(G215&gt;1," ",IF(H218=P218,Q228,IF(H218=P219,Q229,IF(H218=P211,Q221,IF(H218=0,Q220," "))))))</f>
        <v> </v>
      </c>
      <c r="N215" s="6"/>
      <c r="O215" s="6"/>
      <c r="P215" s="6">
        <v>5</v>
      </c>
      <c r="Q215" s="6" t="s">
        <v>227</v>
      </c>
      <c r="R215" s="6" t="s">
        <v>228</v>
      </c>
      <c r="S215" s="6"/>
    </row>
    <row r="216" spans="2:19" ht="12.75">
      <c r="B216" s="6">
        <f>RIGHT(D214,2)*1</f>
        <v>8</v>
      </c>
      <c r="C216" s="6"/>
      <c r="D216" s="6">
        <f>B216</f>
        <v>8</v>
      </c>
      <c r="E216" s="6">
        <f>RIGHT(D216,2)*1</f>
        <v>8</v>
      </c>
      <c r="F216" s="6">
        <f>(D216-E216)/100</f>
        <v>0</v>
      </c>
      <c r="G216" s="6">
        <f>G215</f>
        <v>8</v>
      </c>
      <c r="H216" s="6">
        <f>RIGHT(D216,1)*1</f>
        <v>8</v>
      </c>
      <c r="I216" s="6" t="str">
        <f>IF(G213=P212,R212,IF(G213=P213,R213,IF(G213=P214,R214,IF(G213=P215,R215,IF(G213=P216,R216,IF(G213=P217,R217,IF(G213=P218,R218,IF(G213=P219,R219," "))))))))</f>
        <v> </v>
      </c>
      <c r="J216" s="6" t="str">
        <f>IF(G213=1," ",IF(H216=P211,Q211,IF(H216=P212,Q212,IF(H216=P213,Q213,IF(H216=P214,Q214,IF(H216=P215,Q215,IF(H216=P216,Q216," ")))))))</f>
        <v> </v>
      </c>
      <c r="K216" s="6" t="str">
        <f>IF(G213=1," ",IF(H216=P217,Q217,IF(H216=P218,Q218,IF(H216=P219,Q219," "))))</f>
        <v>Eight</v>
      </c>
      <c r="L216" s="6" t="str">
        <f>IF(G213=0," ",IF(G213&gt;1," ",IF(H216=P212,Q222,IF(H216=P213,Q223,IF(H216=P214,Q224,IF(H216=P215,Q225,IF(H216=P216,Q226,IF(H216=P217,Q227," "))))))))</f>
        <v> </v>
      </c>
      <c r="M216" s="6"/>
      <c r="N216" s="6"/>
      <c r="O216" s="6"/>
      <c r="P216" s="6">
        <v>6</v>
      </c>
      <c r="Q216" s="6" t="s">
        <v>229</v>
      </c>
      <c r="R216" s="6" t="s">
        <v>230</v>
      </c>
      <c r="S216" s="6"/>
    </row>
    <row r="217" spans="2:19" ht="12.75">
      <c r="B217" s="6">
        <f>RIGHT(B214,3)*1</f>
        <v>280</v>
      </c>
      <c r="C217" s="6"/>
      <c r="D217" s="6">
        <f>B217</f>
        <v>280</v>
      </c>
      <c r="E217" s="6">
        <f>ROUND((D217-F218)/100,0)</f>
        <v>2</v>
      </c>
      <c r="F217" s="6"/>
      <c r="G217" s="6"/>
      <c r="H217" s="6"/>
      <c r="I217" s="6"/>
      <c r="J217" s="6" t="str">
        <f>IF(E217=0," ",IF(E217=P211,Q211,IF(E217=P212,Q212,IF(E217=P213,Q213,IF(E217=P214,Q214,IF(E217=P215,Q215,IF(E217=P216,Q216," ")))))))</f>
        <v>Two</v>
      </c>
      <c r="K217" s="6" t="str">
        <f>IF(E217=0," ",IF(E217=P217,Q217,IF(E217=P218,Q218,IF(E217=P219,Q219," "))))</f>
        <v> </v>
      </c>
      <c r="L217" s="6"/>
      <c r="M217" s="6"/>
      <c r="N217" s="6"/>
      <c r="O217" s="6"/>
      <c r="P217" s="6">
        <v>7</v>
      </c>
      <c r="Q217" s="6" t="s">
        <v>231</v>
      </c>
      <c r="R217" s="6" t="s">
        <v>232</v>
      </c>
      <c r="S217" s="6"/>
    </row>
    <row r="218" spans="2:19" ht="12.75">
      <c r="B218" s="6"/>
      <c r="C218" s="6"/>
      <c r="D218" s="6"/>
      <c r="E218" s="6"/>
      <c r="F218" s="6">
        <f>RIGHT(D217,2)*1</f>
        <v>80</v>
      </c>
      <c r="G218" s="6"/>
      <c r="H218" s="6">
        <f>RIGHT(D217,1)*1</f>
        <v>0</v>
      </c>
      <c r="I218" s="6" t="str">
        <f>IF(G215=P212,R212,IF(G215=P213,R213,IF(G215=P214,R214,IF(G215=P215,R215,IF(G215=P216,R216,IF(G215=P217,R217,IF(G215=P218,R218,IF(G215=P219,R219," "))))))))</f>
        <v>Eighty </v>
      </c>
      <c r="J218" s="6" t="str">
        <f>IF(G215=1," ",IF(H218=P211,Q211,IF(H218=P212,Q212,IF(H218=P213,Q213,IF(H218=P214,Q214,IF(H218=P215,Q215,IF(H218=P216,Q216," ")))))))</f>
        <v> </v>
      </c>
      <c r="K218" s="6" t="str">
        <f>IF(G215=1," ",IF(H218=P217,Q217,IF(H218=P218,Q218,IF(H218=P219,Q219," "))))</f>
        <v> </v>
      </c>
      <c r="L218" s="6" t="str">
        <f>IF(G215=0," ",IF(G215&gt;1," ",IF(H218=P212,Q222,IF(H218=P213,Q223,IF(H218=P214,Q224,IF(H218=P215,Q225,IF(H218=Q226,Q216,IF(H218=P217,Q227," "))))))))</f>
        <v> </v>
      </c>
      <c r="M218" s="6"/>
      <c r="N218" s="6"/>
      <c r="O218" s="6"/>
      <c r="P218" s="6">
        <v>8</v>
      </c>
      <c r="Q218" s="6" t="s">
        <v>233</v>
      </c>
      <c r="R218" s="6" t="s">
        <v>234</v>
      </c>
      <c r="S218" s="6"/>
    </row>
    <row r="219" spans="2:19" ht="12.75">
      <c r="B219" s="6"/>
      <c r="C219" s="6"/>
      <c r="D219" s="6"/>
      <c r="E219" s="6"/>
      <c r="F219" s="6"/>
      <c r="G219" s="6"/>
      <c r="H219" s="6">
        <f>H218</f>
        <v>0</v>
      </c>
      <c r="I219" s="6"/>
      <c r="J219" s="6"/>
      <c r="K219" s="6"/>
      <c r="L219" s="6"/>
      <c r="M219" s="6"/>
      <c r="N219" s="6"/>
      <c r="O219" s="6"/>
      <c r="P219" s="6">
        <v>9</v>
      </c>
      <c r="Q219" s="6" t="s">
        <v>235</v>
      </c>
      <c r="R219" s="6" t="s">
        <v>236</v>
      </c>
      <c r="S219" s="6"/>
    </row>
    <row r="220" spans="2:19" ht="12.75">
      <c r="B220" s="6"/>
      <c r="C220" s="6"/>
      <c r="D220" s="6"/>
      <c r="E220" s="6"/>
      <c r="F220" s="6"/>
      <c r="G220" s="6"/>
      <c r="H220" s="6"/>
      <c r="I220" s="6"/>
      <c r="J220" s="6"/>
      <c r="K220" s="6"/>
      <c r="L220" s="6"/>
      <c r="M220" s="6"/>
      <c r="N220" s="6"/>
      <c r="O220" s="6"/>
      <c r="P220" s="6">
        <v>10</v>
      </c>
      <c r="Q220" s="6" t="s">
        <v>237</v>
      </c>
      <c r="R220" s="6"/>
      <c r="S220" s="6"/>
    </row>
    <row r="221" spans="2:19" ht="12.75">
      <c r="B221" s="6"/>
      <c r="C221" s="6"/>
      <c r="D221" s="6"/>
      <c r="E221" s="6"/>
      <c r="F221" s="6"/>
      <c r="G221" s="6"/>
      <c r="H221" s="6"/>
      <c r="I221" s="6"/>
      <c r="J221" s="6"/>
      <c r="K221" s="6"/>
      <c r="L221" s="6"/>
      <c r="M221" s="6"/>
      <c r="N221" s="6"/>
      <c r="O221" s="6"/>
      <c r="P221" s="6">
        <v>11</v>
      </c>
      <c r="Q221" s="6" t="s">
        <v>238</v>
      </c>
      <c r="R221" s="6"/>
      <c r="S221" s="6"/>
    </row>
    <row r="222" spans="2:19" ht="12.75">
      <c r="B222" s="6">
        <f>TRIM(I215&amp;" "&amp;J215&amp;" "&amp;K215&amp;" "&amp;L215&amp;" "&amp;M212&amp;" "&amp;N212&amp;" "&amp;O212)</f>
      </c>
      <c r="C222" s="6"/>
      <c r="D222" s="6"/>
      <c r="E222" s="6"/>
      <c r="F222" s="6"/>
      <c r="G222" s="6"/>
      <c r="H222" s="6"/>
      <c r="I222" s="6"/>
      <c r="J222" s="6"/>
      <c r="K222" s="6"/>
      <c r="L222" s="6"/>
      <c r="M222" s="6"/>
      <c r="N222" s="6"/>
      <c r="O222" s="6"/>
      <c r="P222" s="6">
        <v>12</v>
      </c>
      <c r="Q222" s="6" t="s">
        <v>239</v>
      </c>
      <c r="R222" s="6"/>
      <c r="S222" s="6"/>
    </row>
    <row r="223" spans="2:19" ht="12.75">
      <c r="B223" s="6" t="str">
        <f>TRIM(I216&amp;" "&amp;J216&amp;" "&amp;K216&amp;" "&amp;L216&amp;" "&amp;M213&amp;" "&amp;N213&amp;" "&amp;O213)</f>
        <v>Eight thousand</v>
      </c>
      <c r="C223" s="6"/>
      <c r="D223" s="6"/>
      <c r="E223" s="6"/>
      <c r="F223" s="6"/>
      <c r="G223" s="6"/>
      <c r="H223" s="6"/>
      <c r="I223" s="6"/>
      <c r="J223" s="6"/>
      <c r="K223" s="6"/>
      <c r="L223" s="6"/>
      <c r="M223" s="6"/>
      <c r="N223" s="6"/>
      <c r="O223" s="6"/>
      <c r="P223" s="6">
        <v>13</v>
      </c>
      <c r="Q223" s="6" t="s">
        <v>240</v>
      </c>
      <c r="R223" s="6"/>
      <c r="S223" s="6"/>
    </row>
    <row r="224" spans="2:19" ht="12.75">
      <c r="B224" s="6" t="str">
        <f>TRIM(I217&amp;" "&amp;J217&amp;" "&amp;K217&amp;" "&amp;L217&amp;" "&amp;M214&amp;" "&amp;N214&amp;" "&amp;O214)</f>
        <v>Two hundred</v>
      </c>
      <c r="C224" s="6"/>
      <c r="D224" s="6"/>
      <c r="E224" s="6"/>
      <c r="F224" s="6"/>
      <c r="G224" s="6"/>
      <c r="H224" s="6"/>
      <c r="I224" s="6"/>
      <c r="J224" s="6"/>
      <c r="K224" s="6"/>
      <c r="L224" s="6"/>
      <c r="M224" s="6"/>
      <c r="N224" s="6"/>
      <c r="O224" s="6"/>
      <c r="P224" s="6">
        <v>14</v>
      </c>
      <c r="Q224" s="6" t="s">
        <v>241</v>
      </c>
      <c r="R224" s="6"/>
      <c r="S224" s="6"/>
    </row>
    <row r="225" spans="2:19" ht="12.75">
      <c r="B225" s="6" t="str">
        <f>TRIM(I218&amp;" "&amp;J218&amp;" "&amp;K218&amp;" "&amp;L218&amp;" "&amp;M215)</f>
        <v>Eighty</v>
      </c>
      <c r="C225" s="6"/>
      <c r="D225" s="6"/>
      <c r="E225" s="6"/>
      <c r="F225" s="6"/>
      <c r="G225" s="6"/>
      <c r="H225" s="6"/>
      <c r="I225" s="6"/>
      <c r="J225" s="6"/>
      <c r="K225" s="6"/>
      <c r="L225" s="6"/>
      <c r="M225" s="6"/>
      <c r="N225" s="6"/>
      <c r="O225" s="6"/>
      <c r="P225" s="6">
        <v>15</v>
      </c>
      <c r="Q225" s="6" t="s">
        <v>242</v>
      </c>
      <c r="R225" s="6"/>
      <c r="S225" s="6"/>
    </row>
    <row r="226" spans="2:19" ht="12.75">
      <c r="B226" s="6" t="str">
        <f>TRIM(B222&amp;" "&amp;B223&amp;" "&amp;B224&amp;" "&amp;B225)&amp;" only"</f>
        <v>Eight thousand Two hundred Eighty only</v>
      </c>
      <c r="C226" s="6"/>
      <c r="D226" s="6"/>
      <c r="E226" s="6"/>
      <c r="F226" s="6"/>
      <c r="G226" s="6"/>
      <c r="H226" s="6"/>
      <c r="I226" s="6"/>
      <c r="J226" s="6"/>
      <c r="K226" s="6"/>
      <c r="L226" s="6"/>
      <c r="M226" s="6"/>
      <c r="N226" s="6"/>
      <c r="O226" s="6"/>
      <c r="P226" s="6">
        <v>16</v>
      </c>
      <c r="Q226" s="6" t="s">
        <v>243</v>
      </c>
      <c r="R226" s="6"/>
      <c r="S226" s="6"/>
    </row>
    <row r="227" spans="2:19" ht="12.75">
      <c r="B227" s="6"/>
      <c r="C227" s="6"/>
      <c r="D227" s="6"/>
      <c r="E227" s="6"/>
      <c r="F227" s="6"/>
      <c r="G227" s="6"/>
      <c r="H227" s="6"/>
      <c r="I227" s="6"/>
      <c r="J227" s="6"/>
      <c r="K227" s="6"/>
      <c r="L227" s="6"/>
      <c r="M227" s="6"/>
      <c r="N227" s="6"/>
      <c r="O227" s="6"/>
      <c r="P227" s="6">
        <v>17</v>
      </c>
      <c r="Q227" s="6" t="s">
        <v>244</v>
      </c>
      <c r="R227" s="6"/>
      <c r="S227" s="6"/>
    </row>
    <row r="228" spans="2:19" ht="12.75">
      <c r="B228" s="6"/>
      <c r="C228" s="6"/>
      <c r="D228" s="6"/>
      <c r="E228" s="6"/>
      <c r="F228" s="6"/>
      <c r="G228" s="6"/>
      <c r="H228" s="6"/>
      <c r="I228" s="6"/>
      <c r="J228" s="6"/>
      <c r="K228" s="6"/>
      <c r="L228" s="6"/>
      <c r="M228" s="6"/>
      <c r="N228" s="6"/>
      <c r="O228" s="6"/>
      <c r="P228" s="6">
        <v>18</v>
      </c>
      <c r="Q228" s="6" t="s">
        <v>245</v>
      </c>
      <c r="R228" s="6"/>
      <c r="S228" s="6"/>
    </row>
    <row r="229" spans="2:19" ht="12.75">
      <c r="B229" s="6"/>
      <c r="C229" s="6"/>
      <c r="D229" s="6"/>
      <c r="E229" s="6"/>
      <c r="F229" s="6"/>
      <c r="G229" s="6"/>
      <c r="H229" s="6"/>
      <c r="I229" s="6"/>
      <c r="J229" s="6"/>
      <c r="K229" s="6"/>
      <c r="L229" s="6"/>
      <c r="M229" s="6"/>
      <c r="N229" s="6"/>
      <c r="O229" s="6"/>
      <c r="P229" s="6">
        <v>19</v>
      </c>
      <c r="Q229" s="6" t="s">
        <v>246</v>
      </c>
      <c r="R229" s="6"/>
      <c r="S229" s="6"/>
    </row>
    <row r="230" spans="2:19" ht="12.75">
      <c r="B230" s="6"/>
      <c r="C230" s="6"/>
      <c r="D230" s="6"/>
      <c r="E230" s="6"/>
      <c r="F230" s="6"/>
      <c r="G230" s="6"/>
      <c r="H230" s="6"/>
      <c r="I230" s="6"/>
      <c r="J230" s="6"/>
      <c r="K230" s="6"/>
      <c r="L230" s="6"/>
      <c r="M230" s="6"/>
      <c r="N230" s="6"/>
      <c r="O230" s="6"/>
      <c r="P230" s="6">
        <v>20</v>
      </c>
      <c r="Q230" s="6" t="s">
        <v>222</v>
      </c>
      <c r="R230" s="6"/>
      <c r="S230" s="6"/>
    </row>
    <row r="231" spans="2:19" ht="12.75">
      <c r="B231" s="6"/>
      <c r="C231" s="6"/>
      <c r="D231" s="6"/>
      <c r="E231" s="6"/>
      <c r="F231" s="6"/>
      <c r="G231" s="6"/>
      <c r="H231" s="6"/>
      <c r="I231" s="6"/>
      <c r="J231" s="6"/>
      <c r="K231" s="6"/>
      <c r="L231" s="6"/>
      <c r="M231" s="6"/>
      <c r="N231" s="6"/>
      <c r="O231" s="6"/>
      <c r="P231" s="6">
        <v>30</v>
      </c>
      <c r="Q231" s="6" t="s">
        <v>224</v>
      </c>
      <c r="R231" s="6"/>
      <c r="S231" s="6"/>
    </row>
    <row r="232" spans="2:19" ht="12.75">
      <c r="B232" s="6"/>
      <c r="C232" s="6"/>
      <c r="D232" s="6"/>
      <c r="E232" s="6"/>
      <c r="F232" s="6"/>
      <c r="G232" s="6"/>
      <c r="H232" s="6"/>
      <c r="I232" s="6"/>
      <c r="J232" s="6"/>
      <c r="K232" s="6"/>
      <c r="L232" s="6"/>
      <c r="M232" s="6"/>
      <c r="N232" s="6"/>
      <c r="O232" s="6"/>
      <c r="P232" s="6">
        <v>40</v>
      </c>
      <c r="Q232" s="6" t="s">
        <v>226</v>
      </c>
      <c r="R232" s="6"/>
      <c r="S232" s="6"/>
    </row>
    <row r="233" spans="2:19" ht="12.75">
      <c r="B233" s="6"/>
      <c r="C233" s="6"/>
      <c r="D233" s="6"/>
      <c r="E233" s="6"/>
      <c r="F233" s="6"/>
      <c r="G233" s="6"/>
      <c r="H233" s="6"/>
      <c r="I233" s="6"/>
      <c r="J233" s="6"/>
      <c r="K233" s="6"/>
      <c r="L233" s="6"/>
      <c r="M233" s="6"/>
      <c r="N233" s="6"/>
      <c r="O233" s="6"/>
      <c r="P233" s="6">
        <v>50</v>
      </c>
      <c r="Q233" s="6" t="s">
        <v>228</v>
      </c>
      <c r="R233" s="6"/>
      <c r="S233" s="6"/>
    </row>
    <row r="234" spans="2:19" ht="12.75">
      <c r="B234" s="6"/>
      <c r="C234" s="6"/>
      <c r="D234" s="6"/>
      <c r="E234" s="6"/>
      <c r="F234" s="6"/>
      <c r="G234" s="6"/>
      <c r="H234" s="6"/>
      <c r="I234" s="6"/>
      <c r="J234" s="6"/>
      <c r="K234" s="6"/>
      <c r="L234" s="6"/>
      <c r="M234" s="6"/>
      <c r="N234" s="6"/>
      <c r="O234" s="6"/>
      <c r="P234" s="6">
        <v>60</v>
      </c>
      <c r="Q234" s="6" t="s">
        <v>230</v>
      </c>
      <c r="R234" s="6"/>
      <c r="S234" s="6"/>
    </row>
    <row r="235" spans="2:19" ht="12.75">
      <c r="B235" s="6"/>
      <c r="C235" s="6"/>
      <c r="D235" s="6"/>
      <c r="E235" s="6"/>
      <c r="F235" s="6"/>
      <c r="G235" s="6"/>
      <c r="H235" s="6"/>
      <c r="I235" s="6"/>
      <c r="J235" s="6"/>
      <c r="K235" s="6"/>
      <c r="L235" s="6"/>
      <c r="M235" s="6"/>
      <c r="N235" s="6"/>
      <c r="O235" s="6"/>
      <c r="P235" s="6">
        <v>70</v>
      </c>
      <c r="Q235" s="6" t="s">
        <v>232</v>
      </c>
      <c r="R235" s="6"/>
      <c r="S235" s="6"/>
    </row>
    <row r="236" spans="2:19" ht="12.75">
      <c r="B236" s="6"/>
      <c r="C236" s="6"/>
      <c r="D236" s="6"/>
      <c r="E236" s="6"/>
      <c r="F236" s="6"/>
      <c r="G236" s="6"/>
      <c r="H236" s="6"/>
      <c r="I236" s="6"/>
      <c r="J236" s="6"/>
      <c r="K236" s="6"/>
      <c r="L236" s="6"/>
      <c r="M236" s="6"/>
      <c r="N236" s="6"/>
      <c r="O236" s="6"/>
      <c r="P236" s="6">
        <v>80</v>
      </c>
      <c r="Q236" s="6" t="s">
        <v>234</v>
      </c>
      <c r="R236" s="6"/>
      <c r="S236" s="6"/>
    </row>
    <row r="237" spans="2:19" ht="12.75">
      <c r="B237" s="6"/>
      <c r="C237" s="6"/>
      <c r="D237" s="6"/>
      <c r="E237" s="6"/>
      <c r="F237" s="6"/>
      <c r="G237" s="6"/>
      <c r="H237" s="6"/>
      <c r="I237" s="6"/>
      <c r="J237" s="6"/>
      <c r="K237" s="6"/>
      <c r="L237" s="6"/>
      <c r="M237" s="6"/>
      <c r="N237" s="6"/>
      <c r="O237" s="6"/>
      <c r="P237" s="6">
        <v>90</v>
      </c>
      <c r="Q237" s="6" t="s">
        <v>236</v>
      </c>
      <c r="R237" s="6"/>
      <c r="S237" s="6"/>
    </row>
    <row r="238" spans="2:12" ht="12.75">
      <c r="B238" s="6"/>
      <c r="C238" s="6"/>
      <c r="D238" s="6"/>
      <c r="E238" s="6"/>
      <c r="F238" s="6"/>
      <c r="H238" s="6"/>
      <c r="I238" s="6"/>
      <c r="J238" s="6"/>
      <c r="K238" s="6"/>
      <c r="L238" s="6"/>
    </row>
    <row r="239" spans="2:12" ht="12.75">
      <c r="B239" s="6"/>
      <c r="C239" s="6"/>
      <c r="D239" s="6"/>
      <c r="E239" s="6"/>
      <c r="F239" s="6"/>
      <c r="H239" s="6"/>
      <c r="I239" s="6"/>
      <c r="J239" s="6"/>
      <c r="K239" s="6"/>
      <c r="L239" s="6"/>
    </row>
    <row r="240" spans="2:12" ht="12.75">
      <c r="B240" s="6"/>
      <c r="C240" s="6"/>
      <c r="D240" s="6"/>
      <c r="E240" s="6"/>
      <c r="F240" s="6"/>
      <c r="H240" s="6"/>
      <c r="I240" s="6"/>
      <c r="J240" s="6"/>
      <c r="K240" s="6"/>
      <c r="L240" s="6"/>
    </row>
  </sheetData>
  <sheetProtection password="DE4B" sheet="1" selectLockedCells="1" selectUnlockedCells="1"/>
  <mergeCells count="18">
    <mergeCell ref="A86:B86"/>
    <mergeCell ref="C86:E86"/>
    <mergeCell ref="A72:F72"/>
    <mergeCell ref="A73:F73"/>
    <mergeCell ref="A78:B78"/>
    <mergeCell ref="C80:E80"/>
    <mergeCell ref="B81:B85"/>
    <mergeCell ref="C81:E81"/>
    <mergeCell ref="C82:E82"/>
    <mergeCell ref="C83:E83"/>
    <mergeCell ref="C84:E84"/>
    <mergeCell ref="C85:E85"/>
    <mergeCell ref="A1:F1"/>
    <mergeCell ref="A2:F2"/>
    <mergeCell ref="A3:F3"/>
    <mergeCell ref="A8:B8"/>
    <mergeCell ref="D53:F53"/>
    <mergeCell ref="A71:F71"/>
  </mergeCells>
  <printOptions/>
  <pageMargins left="0.64" right="0.43" top="0.44" bottom="0.36" header="0.38"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Bhavani</dc:creator>
  <cp:keywords/>
  <dc:description/>
  <cp:lastModifiedBy>hihi</cp:lastModifiedBy>
  <cp:lastPrinted>2021-07-06T13:07:57Z</cp:lastPrinted>
  <dcterms:created xsi:type="dcterms:W3CDTF">2011-09-11T04:08:54Z</dcterms:created>
  <dcterms:modified xsi:type="dcterms:W3CDTF">2022-04-06T11:23:27Z</dcterms:modified>
  <cp:category/>
  <cp:version/>
  <cp:contentType/>
  <cp:contentStatus/>
</cp:coreProperties>
</file>