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930" firstSheet="1" activeTab="1"/>
  </bookViews>
  <sheets>
    <sheet name="Sheet2" sheetId="1" state="hidden" r:id="rId1"/>
    <sheet name="123" sheetId="2" r:id="rId2"/>
    <sheet name="Sheet4" sheetId="3" state="hidden" r:id="rId3"/>
    <sheet name="Sheet1" sheetId="4" state="hidden" r:id="rId4"/>
  </sheets>
  <definedNames>
    <definedName name="_xlfn.DAYS" hidden="1">#NAME?</definedName>
    <definedName name="CASH">'Sheet4'!$L$35</definedName>
    <definedName name="PF">'Sheet4'!$U$28</definedName>
    <definedName name="PRAN">'123'!$H$19:$H$57</definedName>
    <definedName name="_xlnm.Print_Area" localSheetId="1">'123'!$B$10:$Q$58</definedName>
    <definedName name="PRTUGNT">'123'!$D$18</definedName>
    <definedName name="PRTUMANI">'123'!$C$18</definedName>
  </definedNames>
  <calcPr fullCalcOnLoad="1"/>
</workbook>
</file>

<file path=xl/sharedStrings.xml><?xml version="1.0" encoding="utf-8"?>
<sst xmlns="http://schemas.openxmlformats.org/spreadsheetml/2006/main" count="104" uniqueCount="65">
  <si>
    <t>From</t>
  </si>
  <si>
    <t>MANDAL</t>
  </si>
  <si>
    <t>To</t>
  </si>
  <si>
    <t>PRESIDENT</t>
  </si>
  <si>
    <t>Year</t>
  </si>
  <si>
    <t>SECRETARY</t>
  </si>
  <si>
    <t>D.A Enhancement from</t>
  </si>
  <si>
    <t>Basic Pay</t>
  </si>
  <si>
    <t>New D.A</t>
  </si>
  <si>
    <t>Old D.A</t>
  </si>
  <si>
    <t>PRTU</t>
  </si>
  <si>
    <t>Visit www.gunturbadi.com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</si>
  <si>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</si>
  <si>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</si>
  <si>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</si>
  <si>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</si>
  <si>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</si>
  <si>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</si>
  <si>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</si>
  <si>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</si>
  <si>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</si>
  <si>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</si>
  <si>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</si>
  <si>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</si>
  <si>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OK</t>
  </si>
  <si>
    <t>([da.xls]Sheet2!G19=0," ",LOOKUP([da.xls]Sheet2!G19,[da.xls]Sheet2!G19))</t>
  </si>
  <si>
    <t>GEN.SECRETARY</t>
  </si>
  <si>
    <t>D.A.READY RECKONER</t>
  </si>
  <si>
    <t>PF</t>
  </si>
  <si>
    <t>PF up to</t>
  </si>
  <si>
    <t>D.A.From</t>
  </si>
  <si>
    <t xml:space="preserve">CPS holders 10% to CPS and 90% Cash from </t>
  </si>
  <si>
    <t>Diffrence @</t>
  </si>
  <si>
    <t>Interms of G.O.M.S.No.</t>
  </si>
  <si>
    <t>Finance dept. Dated:</t>
  </si>
  <si>
    <t>Or</t>
  </si>
  <si>
    <t>Cash From</t>
  </si>
  <si>
    <t>Cash FROM</t>
  </si>
  <si>
    <t>Diffrnc</t>
  </si>
  <si>
    <t>CASH [90%]</t>
  </si>
  <si>
    <t>CPS [10%]</t>
  </si>
  <si>
    <t>www.prtuap.org</t>
  </si>
  <si>
    <t>CPS</t>
  </si>
  <si>
    <t>FROM</t>
  </si>
  <si>
    <t>TO</t>
  </si>
  <si>
    <t>TOTAL MONTHS</t>
  </si>
  <si>
    <t>CASH</t>
  </si>
  <si>
    <t>=Sheet4!$L$35</t>
  </si>
  <si>
    <t>=Sheet4!$U$28</t>
  </si>
  <si>
    <t>PRAN</t>
  </si>
  <si>
    <t>='123'!$H$19:$H$57</t>
  </si>
  <si>
    <t>PRTUGNT</t>
  </si>
  <si>
    <t>='123'!$D$18</t>
  </si>
  <si>
    <t>PRTUMANI</t>
  </si>
  <si>
    <t>='123'!$C$18</t>
  </si>
  <si>
    <t>NEW FORMULA FOR MONTHS COUNTING</t>
  </si>
  <si>
    <t xml:space="preserve">DESIGN:KVNAGARAJU </t>
  </si>
  <si>
    <t>,=DATEDIF(C8,I8,"M")</t>
  </si>
  <si>
    <t>,=(YEAR(M16)-YEAR(G16))*12+MONTH(M16)-MONTH(G16)</t>
  </si>
  <si>
    <t>GUNTUR</t>
  </si>
  <si>
    <t>Designed by K.V.NAGARAJU,S.A(PHY.EDU) ,SNRR ZPHIGH SCHOOL,CHIRUMAMILLA,NADENDLA(MANDAL)</t>
  </si>
  <si>
    <t>PALNADU</t>
  </si>
  <si>
    <t>K SYAM MOSES</t>
  </si>
  <si>
    <t xml:space="preserve"> M VENKATESWARA RAO</t>
  </si>
  <si>
    <t>15/03/2024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</si>
</sst>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dddd\,\ mmmm\ d\,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8"/>
      <color indexed="13"/>
      <name val="Arial"/>
      <family val="2"/>
    </font>
    <font>
      <sz val="10"/>
      <color indexed="9"/>
      <name val="Calibri"/>
      <family val="2"/>
    </font>
    <font>
      <b/>
      <sz val="36"/>
      <color indexed="8"/>
      <name val="Arial Black"/>
      <family val="2"/>
    </font>
    <font>
      <sz val="11"/>
      <color indexed="8"/>
      <name val="Cambria"/>
      <family val="1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15"/>
      <name val="Verdana"/>
      <family val="2"/>
    </font>
    <font>
      <b/>
      <sz val="32"/>
      <color indexed="8"/>
      <name val="Arial Black"/>
      <family val="2"/>
    </font>
    <font>
      <b/>
      <sz val="55"/>
      <color indexed="8"/>
      <name val="Arial Black"/>
      <family val="2"/>
    </font>
    <font>
      <b/>
      <sz val="2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12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6"/>
      <color indexed="12"/>
      <name val="Calibri"/>
      <family val="2"/>
    </font>
    <font>
      <b/>
      <sz val="199"/>
      <name val="Cambri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b/>
      <sz val="20"/>
      <name val="Cambria"/>
      <family val="1"/>
    </font>
    <font>
      <b/>
      <sz val="11"/>
      <name val="Cambria"/>
      <family val="1"/>
    </font>
    <font>
      <sz val="14"/>
      <color indexed="10"/>
      <name val="Calibri"/>
      <family val="2"/>
    </font>
    <font>
      <b/>
      <sz val="14"/>
      <name val="Cambria"/>
      <family val="1"/>
    </font>
    <font>
      <b/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4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>
        <color rgb="FFFF0000"/>
      </right>
      <top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 style="medium"/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/>
      <right style="thin">
        <color rgb="FFFF0000"/>
      </right>
      <top/>
      <bottom style="thin"/>
    </border>
    <border>
      <left/>
      <right/>
      <top style="thin"/>
      <bottom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/>
      <bottom style="thin"/>
    </border>
    <border>
      <left/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right" vertical="center"/>
    </xf>
    <xf numFmtId="164" fontId="0" fillId="35" borderId="0" xfId="0" applyNumberForma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horizontal="right" vertical="center" indent="2"/>
    </xf>
    <xf numFmtId="0" fontId="80" fillId="35" borderId="15" xfId="0" applyFont="1" applyFill="1" applyBorder="1" applyAlignment="1">
      <alignment vertical="center"/>
    </xf>
    <xf numFmtId="0" fontId="80" fillId="35" borderId="0" xfId="0" applyFont="1" applyFill="1" applyBorder="1" applyAlignment="1">
      <alignment vertical="center"/>
    </xf>
    <xf numFmtId="0" fontId="81" fillId="33" borderId="11" xfId="0" applyFont="1" applyFill="1" applyBorder="1" applyAlignment="1">
      <alignment/>
    </xf>
    <xf numFmtId="0" fontId="27" fillId="36" borderId="0" xfId="0" applyFont="1" applyFill="1" applyAlignment="1">
      <alignment/>
    </xf>
    <xf numFmtId="0" fontId="27" fillId="34" borderId="0" xfId="0" applyFont="1" applyFill="1" applyAlignment="1">
      <alignment/>
    </xf>
    <xf numFmtId="0" fontId="81" fillId="34" borderId="0" xfId="0" applyFont="1" applyFill="1" applyAlignment="1">
      <alignment/>
    </xf>
    <xf numFmtId="0" fontId="27" fillId="36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81" fillId="34" borderId="0" xfId="0" applyFont="1" applyFill="1" applyAlignment="1">
      <alignment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indent="1"/>
    </xf>
    <xf numFmtId="0" fontId="25" fillId="0" borderId="18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19" fillId="0" borderId="24" xfId="53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19" fillId="0" borderId="24" xfId="53" applyFont="1" applyFill="1" applyBorder="1" applyAlignment="1" applyProtection="1">
      <alignment horizontal="left" vertical="center" indent="1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2" fillId="0" borderId="27" xfId="0" applyFont="1" applyFill="1" applyBorder="1" applyAlignment="1">
      <alignment/>
    </xf>
    <xf numFmtId="0" fontId="11" fillId="0" borderId="28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164" fontId="52" fillId="0" borderId="16" xfId="0" applyNumberFormat="1" applyFont="1" applyFill="1" applyBorder="1" applyAlignment="1">
      <alignment horizontal="center" vertical="center" wrapText="1"/>
    </xf>
    <xf numFmtId="164" fontId="53" fillId="0" borderId="16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164" fontId="54" fillId="0" borderId="16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right" vertical="center"/>
    </xf>
    <xf numFmtId="0" fontId="7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3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35" borderId="0" xfId="0" applyFont="1" applyFill="1" applyBorder="1" applyAlignment="1">
      <alignment horizontal="right" vertical="center"/>
    </xf>
    <xf numFmtId="0" fontId="57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4" fillId="35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5" borderId="16" xfId="0" applyFill="1" applyBorder="1" applyAlignment="1">
      <alignment vertical="center" wrapText="1"/>
    </xf>
    <xf numFmtId="0" fontId="82" fillId="35" borderId="24" xfId="0" applyFont="1" applyFill="1" applyBorder="1" applyAlignment="1">
      <alignment vertical="center"/>
    </xf>
    <xf numFmtId="0" fontId="82" fillId="35" borderId="29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vertical="center"/>
    </xf>
    <xf numFmtId="164" fontId="25" fillId="0" borderId="17" xfId="0" applyNumberFormat="1" applyFont="1" applyFill="1" applyBorder="1" applyAlignment="1">
      <alignment vertical="center" wrapText="1"/>
    </xf>
    <xf numFmtId="0" fontId="16" fillId="0" borderId="32" xfId="53" applyFont="1" applyFill="1" applyBorder="1" applyAlignment="1" applyProtection="1">
      <alignment vertical="center"/>
      <protection/>
    </xf>
    <xf numFmtId="0" fontId="16" fillId="0" borderId="24" xfId="53" applyFont="1" applyFill="1" applyBorder="1" applyAlignment="1" applyProtection="1">
      <alignment vertical="center"/>
      <protection/>
    </xf>
    <xf numFmtId="0" fontId="28" fillId="0" borderId="24" xfId="53" applyFont="1" applyFill="1" applyBorder="1" applyAlignment="1" applyProtection="1">
      <alignment wrapText="1"/>
      <protection/>
    </xf>
    <xf numFmtId="0" fontId="72" fillId="0" borderId="24" xfId="53" applyFill="1" applyBorder="1" applyAlignment="1" applyProtection="1">
      <alignment vertical="center"/>
      <protection/>
    </xf>
    <xf numFmtId="0" fontId="83" fillId="0" borderId="24" xfId="53" applyFont="1" applyFill="1" applyBorder="1" applyAlignment="1" applyProtection="1">
      <alignment vertical="center"/>
      <protection/>
    </xf>
    <xf numFmtId="0" fontId="16" fillId="0" borderId="29" xfId="53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top"/>
    </xf>
    <xf numFmtId="0" fontId="25" fillId="0" borderId="25" xfId="0" applyFont="1" applyFill="1" applyBorder="1" applyAlignment="1">
      <alignment vertical="center"/>
    </xf>
    <xf numFmtId="164" fontId="29" fillId="0" borderId="18" xfId="0" applyNumberFormat="1" applyFont="1" applyFill="1" applyBorder="1" applyAlignment="1">
      <alignment vertical="center"/>
    </xf>
    <xf numFmtId="164" fontId="30" fillId="0" borderId="18" xfId="0" applyNumberFormat="1" applyFont="1" applyFill="1" applyBorder="1" applyAlignment="1">
      <alignment vertical="center"/>
    </xf>
    <xf numFmtId="164" fontId="30" fillId="0" borderId="17" xfId="0" applyNumberFormat="1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left" vertical="center" indent="3"/>
    </xf>
    <xf numFmtId="0" fontId="29" fillId="0" borderId="31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8" fillId="34" borderId="33" xfId="0" applyFont="1" applyFill="1" applyBorder="1" applyAlignment="1" applyProtection="1">
      <alignment horizontal="left"/>
      <protection locked="0"/>
    </xf>
    <xf numFmtId="0" fontId="31" fillId="0" borderId="24" xfId="53" applyFont="1" applyFill="1" applyBorder="1" applyAlignment="1" applyProtection="1">
      <alignment wrapText="1"/>
      <protection/>
    </xf>
    <xf numFmtId="0" fontId="26" fillId="0" borderId="25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 shrinkToFit="1"/>
    </xf>
    <xf numFmtId="0" fontId="18" fillId="34" borderId="16" xfId="0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shrinkToFit="1"/>
    </xf>
    <xf numFmtId="0" fontId="17" fillId="0" borderId="34" xfId="0" applyFont="1" applyFill="1" applyBorder="1" applyAlignment="1">
      <alignment horizontal="center" shrinkToFit="1"/>
    </xf>
    <xf numFmtId="0" fontId="18" fillId="34" borderId="34" xfId="0" applyFont="1" applyFill="1" applyBorder="1" applyAlignment="1">
      <alignment horizontal="center" shrinkToFi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35" xfId="0" applyNumberFormat="1" applyFont="1" applyFill="1" applyBorder="1" applyAlignment="1">
      <alignment horizontal="center" vertical="center" wrapText="1"/>
    </xf>
    <xf numFmtId="0" fontId="57" fillId="0" borderId="31" xfId="0" applyNumberFormat="1" applyFont="1" applyFill="1" applyBorder="1" applyAlignment="1">
      <alignment horizontal="center" vertical="center" wrapText="1"/>
    </xf>
    <xf numFmtId="0" fontId="57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84" fillId="0" borderId="25" xfId="0" applyFont="1" applyFill="1" applyBorder="1" applyAlignment="1" applyProtection="1">
      <alignment horizontal="center" vertical="center"/>
      <protection locked="0"/>
    </xf>
    <xf numFmtId="0" fontId="84" fillId="0" borderId="18" xfId="0" applyFont="1" applyFill="1" applyBorder="1" applyAlignment="1" applyProtection="1">
      <alignment horizontal="center" vertical="center"/>
      <protection locked="0"/>
    </xf>
    <xf numFmtId="0" fontId="84" fillId="0" borderId="19" xfId="0" applyFont="1" applyFill="1" applyBorder="1" applyAlignment="1" applyProtection="1">
      <alignment horizontal="center" vertical="center"/>
      <protection locked="0"/>
    </xf>
    <xf numFmtId="14" fontId="26" fillId="0" borderId="31" xfId="0" applyNumberFormat="1" applyFont="1" applyFill="1" applyBorder="1" applyAlignment="1" applyProtection="1">
      <alignment horizontal="center" vertical="center"/>
      <protection locked="0"/>
    </xf>
    <xf numFmtId="14" fontId="26" fillId="0" borderId="30" xfId="0" applyNumberFormat="1" applyFont="1" applyFill="1" applyBorder="1" applyAlignment="1" applyProtection="1">
      <alignment horizontal="center" vertical="center"/>
      <protection locked="0"/>
    </xf>
    <xf numFmtId="0" fontId="79" fillId="37" borderId="36" xfId="0" applyFont="1" applyFill="1" applyBorder="1" applyAlignment="1">
      <alignment horizontal="center"/>
    </xf>
    <xf numFmtId="0" fontId="79" fillId="37" borderId="37" xfId="0" applyFont="1" applyFill="1" applyBorder="1" applyAlignment="1">
      <alignment horizontal="center"/>
    </xf>
    <xf numFmtId="0" fontId="79" fillId="37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47625</xdr:rowOff>
    </xdr:from>
    <xdr:to>
      <xdr:col>2</xdr:col>
      <xdr:colOff>285750</xdr:colOff>
      <xdr:row>9</xdr:row>
      <xdr:rowOff>600075</xdr:rowOff>
    </xdr:to>
    <xdr:pic>
      <xdr:nvPicPr>
        <xdr:cNvPr id="1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480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</xdr:row>
      <xdr:rowOff>57150</xdr:rowOff>
    </xdr:from>
    <xdr:to>
      <xdr:col>22</xdr:col>
      <xdr:colOff>47625</xdr:colOff>
      <xdr:row>2</xdr:row>
      <xdr:rowOff>152400</xdr:rowOff>
    </xdr:to>
    <xdr:pic>
      <xdr:nvPicPr>
        <xdr:cNvPr id="2" name="Picture 3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752475"/>
          <a:ext cx="2400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13</xdr:row>
      <xdr:rowOff>200025</xdr:rowOff>
    </xdr:from>
    <xdr:to>
      <xdr:col>22</xdr:col>
      <xdr:colOff>0</xdr:colOff>
      <xdr:row>14</xdr:row>
      <xdr:rowOff>95250</xdr:rowOff>
    </xdr:to>
    <xdr:pic>
      <xdr:nvPicPr>
        <xdr:cNvPr id="3" name="Picture 4" descr="123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50768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32</xdr:row>
      <xdr:rowOff>190500</xdr:rowOff>
    </xdr:from>
    <xdr:to>
      <xdr:col>22</xdr:col>
      <xdr:colOff>9525</xdr:colOff>
      <xdr:row>33</xdr:row>
      <xdr:rowOff>66675</xdr:rowOff>
    </xdr:to>
    <xdr:pic>
      <xdr:nvPicPr>
        <xdr:cNvPr id="4" name="Picture 5" descr="123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39375" y="102203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228600</xdr:rowOff>
    </xdr:from>
    <xdr:to>
      <xdr:col>21</xdr:col>
      <xdr:colOff>561975</xdr:colOff>
      <xdr:row>43</xdr:row>
      <xdr:rowOff>104775</xdr:rowOff>
    </xdr:to>
    <xdr:pic>
      <xdr:nvPicPr>
        <xdr:cNvPr id="5" name="Picture 6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27349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54</xdr:row>
      <xdr:rowOff>228600</xdr:rowOff>
    </xdr:from>
    <xdr:to>
      <xdr:col>21</xdr:col>
      <xdr:colOff>590550</xdr:colOff>
      <xdr:row>55</xdr:row>
      <xdr:rowOff>104775</xdr:rowOff>
    </xdr:to>
    <xdr:pic>
      <xdr:nvPicPr>
        <xdr:cNvPr id="6" name="Picture 7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157067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23</xdr:row>
      <xdr:rowOff>0</xdr:rowOff>
    </xdr:from>
    <xdr:to>
      <xdr:col>21</xdr:col>
      <xdr:colOff>600075</xdr:colOff>
      <xdr:row>23</xdr:row>
      <xdr:rowOff>123825</xdr:rowOff>
    </xdr:to>
    <xdr:pic>
      <xdr:nvPicPr>
        <xdr:cNvPr id="7" name="Picture 8" descr="123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72700" y="7800975"/>
          <a:ext cx="2438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9</xdr:row>
      <xdr:rowOff>38100</xdr:rowOff>
    </xdr:from>
    <xdr:to>
      <xdr:col>16</xdr:col>
      <xdr:colOff>257175</xdr:colOff>
      <xdr:row>9</xdr:row>
      <xdr:rowOff>600075</xdr:rowOff>
    </xdr:to>
    <xdr:pic>
      <xdr:nvPicPr>
        <xdr:cNvPr id="8" name="Picture 2" descr="Untitled-3 copy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67725" y="303847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533400</xdr:colOff>
      <xdr:row>13</xdr:row>
      <xdr:rowOff>200025</xdr:rowOff>
    </xdr:from>
    <xdr:ext cx="3076575" cy="10048875"/>
    <xdr:sp>
      <xdr:nvSpPr>
        <xdr:cNvPr id="9" name="Rectangle 11"/>
        <xdr:cNvSpPr>
          <a:spLocks/>
        </xdr:cNvSpPr>
      </xdr:nvSpPr>
      <xdr:spPr>
        <a:xfrm rot="18510278">
          <a:off x="3476625" y="5076825"/>
          <a:ext cx="3076575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900" b="1" i="0" u="none" baseline="0"/>
            <a:t> PRTU   </a:t>
          </a:r>
        </a:p>
      </xdr:txBody>
    </xdr:sp>
    <xdr:clientData/>
  </xdr:oneCellAnchor>
  <xdr:twoCellAnchor editAs="oneCell">
    <xdr:from>
      <xdr:col>3</xdr:col>
      <xdr:colOff>19050</xdr:colOff>
      <xdr:row>9</xdr:row>
      <xdr:rowOff>9525</xdr:rowOff>
    </xdr:from>
    <xdr:to>
      <xdr:col>13</xdr:col>
      <xdr:colOff>533400</xdr:colOff>
      <xdr:row>9</xdr:row>
      <xdr:rowOff>619125</xdr:rowOff>
    </xdr:to>
    <xdr:pic>
      <xdr:nvPicPr>
        <xdr:cNvPr id="10" name="Picture 10" descr="221 copy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0225" y="3009900"/>
          <a:ext cx="594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uap.org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8:H8"/>
  <sheetViews>
    <sheetView zoomScalePageLayoutView="0" workbookViewId="0" topLeftCell="A1">
      <selection activeCell="H8" sqref="H8"/>
    </sheetView>
  </sheetViews>
  <sheetFormatPr defaultColWidth="9.140625" defaultRowHeight="15"/>
  <sheetData>
    <row r="8" spans="6:8" ht="15">
      <c r="F8">
        <v>54.784</v>
      </c>
      <c r="G8">
        <v>47.936</v>
      </c>
      <c r="H8">
        <v>6.848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7">
      <selection activeCell="M14" sqref="M14:N14"/>
    </sheetView>
  </sheetViews>
  <sheetFormatPr defaultColWidth="9.140625" defaultRowHeight="15"/>
  <cols>
    <col min="1" max="1" width="10.140625" style="1" customWidth="1"/>
    <col min="2" max="2" width="8.140625" style="1" customWidth="1"/>
    <col min="3" max="3" width="8.421875" style="1" customWidth="1"/>
    <col min="4" max="4" width="9.00390625" style="1" bestFit="1" customWidth="1"/>
    <col min="5" max="5" width="8.421875" style="1" customWidth="1"/>
    <col min="6" max="6" width="8.28125" style="1" customWidth="1"/>
    <col min="7" max="7" width="6.140625" style="1" customWidth="1"/>
    <col min="8" max="8" width="9.00390625" style="1" customWidth="1"/>
    <col min="9" max="9" width="8.57421875" style="1" customWidth="1"/>
    <col min="10" max="10" width="7.57421875" style="1" customWidth="1"/>
    <col min="11" max="11" width="7.7109375" style="1" customWidth="1"/>
    <col min="12" max="12" width="8.7109375" style="1" customWidth="1"/>
    <col min="13" max="13" width="8.00390625" style="1" customWidth="1"/>
    <col min="14" max="14" width="8.28125" style="1" customWidth="1"/>
    <col min="15" max="15" width="7.140625" style="1" customWidth="1"/>
    <col min="16" max="16" width="9.8515625" style="1" customWidth="1"/>
    <col min="17" max="17" width="9.140625" style="1" customWidth="1"/>
    <col min="18" max="18" width="10.140625" style="19" customWidth="1"/>
    <col min="19" max="16384" width="9.140625" style="2" customWidth="1"/>
  </cols>
  <sheetData>
    <row r="1" spans="1:17" ht="39" customHeight="1">
      <c r="A1" s="2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9"/>
    </row>
    <row r="2" spans="1:17" ht="15.75">
      <c r="A2" s="23"/>
      <c r="B2" s="38"/>
      <c r="C2" s="39"/>
      <c r="D2" s="39"/>
      <c r="E2" s="36" t="s">
        <v>30</v>
      </c>
      <c r="F2" s="17">
        <v>0.2639</v>
      </c>
      <c r="G2" s="8"/>
      <c r="H2" s="37" t="s">
        <v>2</v>
      </c>
      <c r="I2" s="17">
        <v>0.3003</v>
      </c>
      <c r="J2" s="106" t="s">
        <v>1</v>
      </c>
      <c r="K2" s="106"/>
      <c r="L2" s="151" t="s">
        <v>61</v>
      </c>
      <c r="M2" s="151"/>
      <c r="N2" s="151"/>
      <c r="O2" s="8"/>
      <c r="P2" s="8"/>
      <c r="Q2" s="30"/>
    </row>
    <row r="3" spans="1:17" ht="31.5" customHeight="1">
      <c r="A3" s="23"/>
      <c r="B3" s="28"/>
      <c r="C3" s="7"/>
      <c r="D3" s="8"/>
      <c r="E3" s="11"/>
      <c r="F3" s="12"/>
      <c r="G3" s="8"/>
      <c r="H3" s="8"/>
      <c r="I3" s="8"/>
      <c r="J3" s="103"/>
      <c r="K3" s="103"/>
      <c r="L3" s="13"/>
      <c r="M3" s="13"/>
      <c r="N3" s="13"/>
      <c r="O3" s="8"/>
      <c r="P3" s="8"/>
      <c r="Q3" s="30"/>
    </row>
    <row r="4" spans="1:17" ht="15">
      <c r="A4" s="23"/>
      <c r="B4" s="28" t="s">
        <v>0</v>
      </c>
      <c r="C4" s="7"/>
      <c r="D4" s="8"/>
      <c r="E4" s="8"/>
      <c r="F4" s="35" t="s">
        <v>29</v>
      </c>
      <c r="G4" s="8"/>
      <c r="I4" s="8"/>
      <c r="J4" s="106" t="s">
        <v>3</v>
      </c>
      <c r="K4" s="106"/>
      <c r="L4" s="151" t="s">
        <v>62</v>
      </c>
      <c r="M4" s="151"/>
      <c r="N4" s="151"/>
      <c r="O4" s="8"/>
      <c r="P4" s="8"/>
      <c r="Q4" s="30"/>
    </row>
    <row r="5" spans="1:17" ht="53.25" customHeight="1">
      <c r="A5" s="23"/>
      <c r="B5" s="88" t="s">
        <v>4</v>
      </c>
      <c r="C5" s="7"/>
      <c r="D5" s="8"/>
      <c r="E5" s="11"/>
      <c r="F5" s="88" t="s">
        <v>4</v>
      </c>
      <c r="G5" s="91"/>
      <c r="H5" s="87"/>
      <c r="I5" s="87"/>
      <c r="J5" s="9"/>
      <c r="K5" s="9"/>
      <c r="L5" s="13"/>
      <c r="M5" s="13"/>
      <c r="N5" s="13"/>
      <c r="O5" s="8"/>
      <c r="P5" s="8"/>
      <c r="Q5" s="30"/>
    </row>
    <row r="6" spans="1:17" ht="36" customHeight="1">
      <c r="A6" s="23"/>
      <c r="B6" s="28"/>
      <c r="C6" s="89" t="s">
        <v>28</v>
      </c>
      <c r="D6" s="108" t="str">
        <f>Sheet4!Z17</f>
        <v>15 (months)</v>
      </c>
      <c r="E6" s="108"/>
      <c r="F6" s="90" t="s">
        <v>36</v>
      </c>
      <c r="G6" s="109" t="str">
        <f>Sheet4!X14</f>
        <v>APR 2024</v>
      </c>
      <c r="H6" s="109"/>
      <c r="I6" s="110"/>
      <c r="J6" s="106" t="s">
        <v>5</v>
      </c>
      <c r="K6" s="106"/>
      <c r="L6" s="107" t="s">
        <v>63</v>
      </c>
      <c r="M6" s="107"/>
      <c r="N6" s="107"/>
      <c r="O6" s="8"/>
      <c r="P6" s="8"/>
      <c r="Q6" s="30"/>
    </row>
    <row r="7" spans="1:17" ht="15.75">
      <c r="A7" s="23"/>
      <c r="B7" s="28"/>
      <c r="C7" s="7"/>
      <c r="D7" s="14"/>
      <c r="E7" s="14"/>
      <c r="F7" s="7"/>
      <c r="G7" s="10"/>
      <c r="H7" s="10"/>
      <c r="I7" s="10"/>
      <c r="J7" s="103"/>
      <c r="K7" s="103"/>
      <c r="L7" s="15"/>
      <c r="M7" s="15"/>
      <c r="N7" s="15"/>
      <c r="O7" s="8"/>
      <c r="P7" s="8"/>
      <c r="Q7" s="30"/>
    </row>
    <row r="8" spans="1:23" ht="15">
      <c r="A8" s="23"/>
      <c r="B8" s="152" t="s">
        <v>60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20"/>
      <c r="S8" s="3"/>
      <c r="T8" s="3"/>
      <c r="U8" s="3"/>
      <c r="V8" s="3"/>
      <c r="W8" s="3"/>
    </row>
    <row r="9" spans="1:23" ht="15">
      <c r="A9" s="23"/>
      <c r="B9" s="111"/>
      <c r="C9" s="111"/>
      <c r="D9" s="111"/>
      <c r="E9" s="25"/>
      <c r="F9" s="26"/>
      <c r="G9" s="26"/>
      <c r="H9" s="26"/>
      <c r="I9" s="26"/>
      <c r="J9" s="26"/>
      <c r="K9" s="26"/>
      <c r="L9" s="26"/>
      <c r="M9" s="26"/>
      <c r="N9" s="26"/>
      <c r="O9" s="27"/>
      <c r="P9" s="27"/>
      <c r="Q9" s="31"/>
      <c r="R9" s="32"/>
      <c r="S9" s="3"/>
      <c r="T9" s="3"/>
      <c r="U9" s="3"/>
      <c r="V9" s="3"/>
      <c r="W9" s="3"/>
    </row>
    <row r="10" spans="1:23" ht="53.25" customHeight="1">
      <c r="A10" s="23"/>
      <c r="B10" s="76"/>
      <c r="C10" s="77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74"/>
      <c r="Q10" s="75"/>
      <c r="R10" s="20"/>
      <c r="S10" s="3"/>
      <c r="T10" s="3"/>
      <c r="U10" s="3"/>
      <c r="V10" s="3"/>
      <c r="W10" s="3"/>
    </row>
    <row r="11" spans="1:23" ht="31.5" customHeight="1">
      <c r="A11" s="23"/>
      <c r="B11" s="155" t="str">
        <f>UPPER(L2)</f>
        <v>PALNADU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20"/>
      <c r="S11" s="3"/>
      <c r="T11" s="3"/>
      <c r="U11" s="3"/>
      <c r="V11" s="3"/>
      <c r="W11" s="3"/>
    </row>
    <row r="12" spans="1:23" s="22" customFormat="1" ht="21.75" customHeight="1">
      <c r="A12" s="24"/>
      <c r="B12" s="73"/>
      <c r="C12" s="72" t="s">
        <v>3</v>
      </c>
      <c r="D12" s="68"/>
      <c r="E12" s="70" t="str">
        <f>UPPER(L4)</f>
        <v>K SYAM MOSES</v>
      </c>
      <c r="F12" s="70"/>
      <c r="G12" s="70"/>
      <c r="H12" s="70"/>
      <c r="I12" s="67"/>
      <c r="J12" s="68"/>
      <c r="K12" s="69" t="s">
        <v>26</v>
      </c>
      <c r="L12" s="69"/>
      <c r="M12" s="70" t="str">
        <f>UPPER(L6)</f>
        <v> M VENKATESWARA RAO</v>
      </c>
      <c r="N12" s="70"/>
      <c r="O12" s="67"/>
      <c r="P12" s="57"/>
      <c r="Q12" s="71"/>
      <c r="R12" s="33"/>
      <c r="S12" s="34"/>
      <c r="T12" s="34"/>
      <c r="U12" s="34"/>
      <c r="V12" s="34"/>
      <c r="W12" s="34"/>
    </row>
    <row r="13" spans="1:23" ht="41.25" customHeight="1">
      <c r="A13" s="23"/>
      <c r="B13" s="158" t="s">
        <v>27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20"/>
      <c r="S13" s="3"/>
      <c r="T13" s="3"/>
      <c r="U13" s="3"/>
      <c r="V13" s="3"/>
      <c r="W13" s="3"/>
    </row>
    <row r="14" spans="1:23" s="43" customFormat="1" ht="18" customHeight="1">
      <c r="A14" s="40"/>
      <c r="B14" s="139" t="s">
        <v>33</v>
      </c>
      <c r="C14" s="113"/>
      <c r="D14" s="113"/>
      <c r="E14" s="113"/>
      <c r="F14" s="113"/>
      <c r="G14" s="114"/>
      <c r="H14" s="47">
        <v>28</v>
      </c>
      <c r="I14" s="115" t="s">
        <v>34</v>
      </c>
      <c r="J14" s="116"/>
      <c r="K14" s="116"/>
      <c r="L14" s="117"/>
      <c r="M14" s="161" t="s">
        <v>64</v>
      </c>
      <c r="N14" s="162"/>
      <c r="O14" s="49"/>
      <c r="P14" s="49"/>
      <c r="Q14" s="50"/>
      <c r="R14" s="41"/>
      <c r="S14" s="42"/>
      <c r="T14" s="42"/>
      <c r="U14" s="42"/>
      <c r="V14" s="42"/>
      <c r="W14" s="42"/>
    </row>
    <row r="15" spans="1:23" s="43" customFormat="1" ht="21.75" customHeight="1">
      <c r="A15" s="40"/>
      <c r="B15" s="127" t="s">
        <v>6</v>
      </c>
      <c r="C15" s="55"/>
      <c r="D15" s="55"/>
      <c r="E15" s="55"/>
      <c r="F15" s="129">
        <f>F2</f>
        <v>0.2639</v>
      </c>
      <c r="G15" s="118"/>
      <c r="H15" s="51" t="s">
        <v>2</v>
      </c>
      <c r="I15" s="130">
        <f>I2</f>
        <v>0.3003</v>
      </c>
      <c r="J15" s="119"/>
      <c r="K15" s="52" t="s">
        <v>32</v>
      </c>
      <c r="L15" s="48"/>
      <c r="M15" s="128">
        <f>I2-F2</f>
        <v>0.03639999999999999</v>
      </c>
      <c r="N15" s="118"/>
      <c r="O15" s="53" t="str">
        <f>Sheet4!U24</f>
        <v>w.e.f  JAN/ 2023</v>
      </c>
      <c r="P15" s="53"/>
      <c r="Q15" s="54"/>
      <c r="R15" s="41"/>
      <c r="S15" s="42"/>
      <c r="T15" s="42"/>
      <c r="U15" s="42"/>
      <c r="V15" s="42"/>
      <c r="W15" s="42"/>
    </row>
    <row r="16" spans="1:23" s="46" customFormat="1" ht="19.5" customHeight="1">
      <c r="A16" s="78"/>
      <c r="B16" s="132" t="str">
        <f>Sheet4!O48</f>
        <v>PF holders  Cash From APR 2024 </v>
      </c>
      <c r="C16" s="55"/>
      <c r="D16" s="56"/>
      <c r="E16" s="56"/>
      <c r="F16" s="56"/>
      <c r="G16" s="56"/>
      <c r="H16" s="131" t="str">
        <f>Sheet4!T45</f>
        <v>CPS holders 10% to CPS and 90% Cash from  JAN/ 2023 To APR/2024</v>
      </c>
      <c r="J16" s="57"/>
      <c r="K16" s="58"/>
      <c r="L16" s="59"/>
      <c r="M16" s="59"/>
      <c r="N16" s="59"/>
      <c r="O16" s="60"/>
      <c r="P16" s="61"/>
      <c r="Q16" s="59"/>
      <c r="R16" s="44"/>
      <c r="S16" s="45"/>
      <c r="T16" s="45"/>
      <c r="U16" s="45"/>
      <c r="V16" s="45"/>
      <c r="W16" s="45"/>
    </row>
    <row r="17" spans="1:23" ht="38.25" customHeight="1">
      <c r="A17" s="5"/>
      <c r="B17" s="145" t="s">
        <v>7</v>
      </c>
      <c r="C17" s="104" t="s">
        <v>8</v>
      </c>
      <c r="D17" s="104" t="s">
        <v>9</v>
      </c>
      <c r="E17" s="83" t="s">
        <v>38</v>
      </c>
      <c r="F17" s="92" t="str">
        <f>CONCATENATE("Credit to"," ",D6)</f>
        <v>Credit to 15 (months)</v>
      </c>
      <c r="G17" s="83" t="s">
        <v>37</v>
      </c>
      <c r="H17" s="149" t="str">
        <f>Sheet4!Z28</f>
        <v>For CPS Holders 16(Months)</v>
      </c>
      <c r="I17" s="150"/>
      <c r="J17" s="147" t="s">
        <v>7</v>
      </c>
      <c r="K17" s="104" t="s">
        <v>8</v>
      </c>
      <c r="L17" s="104" t="s">
        <v>9</v>
      </c>
      <c r="M17" s="83" t="s">
        <v>38</v>
      </c>
      <c r="N17" s="92" t="str">
        <f>F17</f>
        <v>Credit to 15 (months)</v>
      </c>
      <c r="O17" s="83" t="s">
        <v>37</v>
      </c>
      <c r="P17" s="149" t="str">
        <f>H17</f>
        <v>For CPS Holders 16(Months)</v>
      </c>
      <c r="Q17" s="150"/>
      <c r="R17" s="20"/>
      <c r="S17" s="3"/>
      <c r="T17" s="3"/>
      <c r="U17" s="3"/>
      <c r="V17" s="3"/>
      <c r="W17" s="3"/>
    </row>
    <row r="18" spans="1:23" ht="35.25" customHeight="1">
      <c r="A18" s="5"/>
      <c r="B18" s="146"/>
      <c r="C18" s="82">
        <f>I2</f>
        <v>0.3003</v>
      </c>
      <c r="D18" s="84">
        <f>F2</f>
        <v>0.2639</v>
      </c>
      <c r="E18" s="81">
        <f>C18-D18</f>
        <v>0.03639999999999999</v>
      </c>
      <c r="F18" s="86" t="s">
        <v>28</v>
      </c>
      <c r="G18" s="79" t="str">
        <f>CONCATENATE(G6," ",I6)</f>
        <v>APR 2024 </v>
      </c>
      <c r="H18" s="85" t="s">
        <v>40</v>
      </c>
      <c r="I18" s="80" t="s">
        <v>39</v>
      </c>
      <c r="J18" s="148"/>
      <c r="K18" s="81">
        <f>I2</f>
        <v>0.3003</v>
      </c>
      <c r="L18" s="84">
        <f>F2</f>
        <v>0.2639</v>
      </c>
      <c r="M18" s="82">
        <f>K18-L18</f>
        <v>0.03639999999999999</v>
      </c>
      <c r="N18" s="86" t="s">
        <v>28</v>
      </c>
      <c r="O18" s="79" t="str">
        <f>G18</f>
        <v>APR 2024 </v>
      </c>
      <c r="P18" s="85" t="s">
        <v>40</v>
      </c>
      <c r="Q18" s="80" t="s">
        <v>39</v>
      </c>
      <c r="R18" s="20"/>
      <c r="S18" s="3"/>
      <c r="T18" s="3"/>
      <c r="U18" s="3"/>
      <c r="V18" s="3"/>
      <c r="W18" s="3"/>
    </row>
    <row r="19" spans="1:23" ht="19.5" customHeight="1">
      <c r="A19" s="5"/>
      <c r="B19" s="140">
        <v>20000</v>
      </c>
      <c r="C19" s="141">
        <f>ROUND(B19*PRTUMANI,0)</f>
        <v>6006</v>
      </c>
      <c r="D19" s="141">
        <f aca="true" t="shared" si="0" ref="D19:D57">ROUND(B19*PRTUGNT,0)</f>
        <v>5278</v>
      </c>
      <c r="E19" s="141">
        <f>C19-D19</f>
        <v>728</v>
      </c>
      <c r="F19" s="141">
        <f>ROUND(E19*PF,0)</f>
        <v>10920</v>
      </c>
      <c r="G19" s="141">
        <f>IF(CASH=0,"",E19*CASH)</f>
        <v>728</v>
      </c>
      <c r="H19" s="141">
        <f>ROUND(E19/100*10,0)*PF</f>
        <v>1095</v>
      </c>
      <c r="I19" s="141">
        <f>IF(CASH=0,"",ROUND(E19/100*90,0)*PF+G19)</f>
        <v>10553</v>
      </c>
      <c r="J19" s="142">
        <v>61960</v>
      </c>
      <c r="K19" s="141">
        <f aca="true" t="shared" si="1" ref="K19:K57">ROUND(J19*PRTUMANI,0)</f>
        <v>18607</v>
      </c>
      <c r="L19" s="141">
        <f aca="true" t="shared" si="2" ref="L19:L57">ROUND(J19*PRTUGNT,0)</f>
        <v>16351</v>
      </c>
      <c r="M19" s="141">
        <f>K19-L19</f>
        <v>2256</v>
      </c>
      <c r="N19" s="141">
        <f aca="true" t="shared" si="3" ref="N19:N57">ROUND(M19*PF,0)</f>
        <v>33840</v>
      </c>
      <c r="O19" s="141">
        <f aca="true" t="shared" si="4" ref="O19:O57">IF(CASH=0,"",M19*CASH)</f>
        <v>2256</v>
      </c>
      <c r="P19" s="141">
        <f aca="true" t="shared" si="5" ref="P19:P57">ROUND(M19/100*10,0)*PF</f>
        <v>3390</v>
      </c>
      <c r="Q19" s="141">
        <f aca="true" t="shared" si="6" ref="Q19:Q57">IF(CASH=0,"",ROUND(M19/100*90,0)*PF+O19)</f>
        <v>32706</v>
      </c>
      <c r="R19" s="20"/>
      <c r="S19" s="3"/>
      <c r="T19" s="3"/>
      <c r="U19" s="3"/>
      <c r="V19" s="3"/>
      <c r="W19" s="3"/>
    </row>
    <row r="20" spans="1:23" ht="19.5" customHeight="1">
      <c r="A20" s="5"/>
      <c r="B20" s="140">
        <v>20600</v>
      </c>
      <c r="C20" s="141">
        <f aca="true" t="shared" si="7" ref="C20:C57">ROUND(B20*PRTUMANI,0)</f>
        <v>6186</v>
      </c>
      <c r="D20" s="141">
        <f t="shared" si="0"/>
        <v>5436</v>
      </c>
      <c r="E20" s="141">
        <f aca="true" t="shared" si="8" ref="E20:E56">C20-D20</f>
        <v>750</v>
      </c>
      <c r="F20" s="141">
        <f>ROUND(E20*PF,0)</f>
        <v>11250</v>
      </c>
      <c r="G20" s="141">
        <f aca="true" t="shared" si="9" ref="G20:G57">IF(CASH=0,"",E20*CASH)</f>
        <v>750</v>
      </c>
      <c r="H20" s="141">
        <f aca="true" t="shared" si="10" ref="H20:H57">ROUND(E20/100*10,0)*PF</f>
        <v>1125</v>
      </c>
      <c r="I20" s="141">
        <f aca="true" t="shared" si="11" ref="I20:I57">IF(CASH=0,"",ROUND(E20/100*90,0)*PF+G20)</f>
        <v>10875</v>
      </c>
      <c r="J20" s="142">
        <v>63660</v>
      </c>
      <c r="K20" s="141">
        <f t="shared" si="1"/>
        <v>19117</v>
      </c>
      <c r="L20" s="141">
        <f t="shared" si="2"/>
        <v>16800</v>
      </c>
      <c r="M20" s="141">
        <f aca="true" t="shared" si="12" ref="M20:M57">K20-L20</f>
        <v>2317</v>
      </c>
      <c r="N20" s="141">
        <f t="shared" si="3"/>
        <v>34755</v>
      </c>
      <c r="O20" s="141">
        <f t="shared" si="4"/>
        <v>2317</v>
      </c>
      <c r="P20" s="141">
        <f t="shared" si="5"/>
        <v>3480</v>
      </c>
      <c r="Q20" s="141">
        <f t="shared" si="6"/>
        <v>33592</v>
      </c>
      <c r="R20" s="20"/>
      <c r="S20" s="3"/>
      <c r="T20" s="3"/>
      <c r="U20" s="3"/>
      <c r="V20" s="3"/>
      <c r="W20" s="3"/>
    </row>
    <row r="21" spans="1:23" ht="19.5" customHeight="1">
      <c r="A21" s="5"/>
      <c r="B21" s="140">
        <v>21800</v>
      </c>
      <c r="C21" s="141">
        <f t="shared" si="7"/>
        <v>6547</v>
      </c>
      <c r="D21" s="141">
        <f t="shared" si="0"/>
        <v>5753</v>
      </c>
      <c r="E21" s="141">
        <f t="shared" si="8"/>
        <v>794</v>
      </c>
      <c r="F21" s="141">
        <f aca="true" t="shared" si="13" ref="F21:F57">ROUND(E21*PF,0)</f>
        <v>11910</v>
      </c>
      <c r="G21" s="141">
        <f t="shared" si="9"/>
        <v>794</v>
      </c>
      <c r="H21" s="141">
        <f t="shared" si="10"/>
        <v>1185</v>
      </c>
      <c r="I21" s="141">
        <f t="shared" si="11"/>
        <v>11519</v>
      </c>
      <c r="J21" s="142">
        <v>65360</v>
      </c>
      <c r="K21" s="141">
        <f t="shared" si="1"/>
        <v>19628</v>
      </c>
      <c r="L21" s="141">
        <f t="shared" si="2"/>
        <v>17249</v>
      </c>
      <c r="M21" s="141">
        <f t="shared" si="12"/>
        <v>2379</v>
      </c>
      <c r="N21" s="141">
        <f t="shared" si="3"/>
        <v>35685</v>
      </c>
      <c r="O21" s="141">
        <f t="shared" si="4"/>
        <v>2379</v>
      </c>
      <c r="P21" s="141">
        <f t="shared" si="5"/>
        <v>3570</v>
      </c>
      <c r="Q21" s="141">
        <f t="shared" si="6"/>
        <v>34494</v>
      </c>
      <c r="R21" s="20"/>
      <c r="S21" s="3"/>
      <c r="T21" s="3"/>
      <c r="U21" s="3"/>
      <c r="V21" s="3"/>
      <c r="W21" s="3"/>
    </row>
    <row r="22" spans="1:23" ht="19.5" customHeight="1">
      <c r="A22" s="5"/>
      <c r="B22" s="140">
        <v>22460</v>
      </c>
      <c r="C22" s="141">
        <f t="shared" si="7"/>
        <v>6745</v>
      </c>
      <c r="D22" s="141">
        <f t="shared" si="0"/>
        <v>5927</v>
      </c>
      <c r="E22" s="141">
        <f t="shared" si="8"/>
        <v>818</v>
      </c>
      <c r="F22" s="141">
        <f t="shared" si="13"/>
        <v>12270</v>
      </c>
      <c r="G22" s="141">
        <f t="shared" si="9"/>
        <v>818</v>
      </c>
      <c r="H22" s="141">
        <f t="shared" si="10"/>
        <v>1230</v>
      </c>
      <c r="I22" s="141">
        <f t="shared" si="11"/>
        <v>11858</v>
      </c>
      <c r="J22" s="142">
        <v>67190</v>
      </c>
      <c r="K22" s="141">
        <f t="shared" si="1"/>
        <v>20177</v>
      </c>
      <c r="L22" s="141">
        <f t="shared" si="2"/>
        <v>17731</v>
      </c>
      <c r="M22" s="141">
        <f t="shared" si="12"/>
        <v>2446</v>
      </c>
      <c r="N22" s="141">
        <f t="shared" si="3"/>
        <v>36690</v>
      </c>
      <c r="O22" s="141">
        <f t="shared" si="4"/>
        <v>2446</v>
      </c>
      <c r="P22" s="141">
        <f t="shared" si="5"/>
        <v>3675</v>
      </c>
      <c r="Q22" s="141">
        <f t="shared" si="6"/>
        <v>35461</v>
      </c>
      <c r="R22" s="20"/>
      <c r="S22" s="3"/>
      <c r="T22" s="3"/>
      <c r="U22" s="3"/>
      <c r="V22" s="3"/>
      <c r="W22" s="3"/>
    </row>
    <row r="23" spans="1:23" ht="19.5" customHeight="1">
      <c r="A23" s="5"/>
      <c r="B23" s="140">
        <v>23120</v>
      </c>
      <c r="C23" s="141">
        <f t="shared" si="7"/>
        <v>6943</v>
      </c>
      <c r="D23" s="141">
        <f t="shared" si="0"/>
        <v>6101</v>
      </c>
      <c r="E23" s="141">
        <f t="shared" si="8"/>
        <v>842</v>
      </c>
      <c r="F23" s="141">
        <f t="shared" si="13"/>
        <v>12630</v>
      </c>
      <c r="G23" s="141">
        <f t="shared" si="9"/>
        <v>842</v>
      </c>
      <c r="H23" s="141">
        <f t="shared" si="10"/>
        <v>1260</v>
      </c>
      <c r="I23" s="141">
        <f t="shared" si="11"/>
        <v>12212</v>
      </c>
      <c r="J23" s="142">
        <v>69020</v>
      </c>
      <c r="K23" s="141">
        <f t="shared" si="1"/>
        <v>20727</v>
      </c>
      <c r="L23" s="141">
        <f t="shared" si="2"/>
        <v>18214</v>
      </c>
      <c r="M23" s="141">
        <f t="shared" si="12"/>
        <v>2513</v>
      </c>
      <c r="N23" s="141">
        <f t="shared" si="3"/>
        <v>37695</v>
      </c>
      <c r="O23" s="141">
        <f t="shared" si="4"/>
        <v>2513</v>
      </c>
      <c r="P23" s="141">
        <f t="shared" si="5"/>
        <v>3765</v>
      </c>
      <c r="Q23" s="141">
        <f t="shared" si="6"/>
        <v>36443</v>
      </c>
      <c r="R23" s="20"/>
      <c r="S23" s="3"/>
      <c r="T23" s="3"/>
      <c r="U23" s="3"/>
      <c r="V23" s="3"/>
      <c r="W23" s="3"/>
    </row>
    <row r="24" spans="1:23" ht="19.5" customHeight="1">
      <c r="A24" s="5"/>
      <c r="B24" s="140">
        <v>23780</v>
      </c>
      <c r="C24" s="141">
        <f t="shared" si="7"/>
        <v>7141</v>
      </c>
      <c r="D24" s="141">
        <f t="shared" si="0"/>
        <v>6276</v>
      </c>
      <c r="E24" s="141">
        <f t="shared" si="8"/>
        <v>865</v>
      </c>
      <c r="F24" s="141">
        <f t="shared" si="13"/>
        <v>12975</v>
      </c>
      <c r="G24" s="141">
        <f t="shared" si="9"/>
        <v>865</v>
      </c>
      <c r="H24" s="141">
        <f t="shared" si="10"/>
        <v>1305</v>
      </c>
      <c r="I24" s="141">
        <f t="shared" si="11"/>
        <v>12550</v>
      </c>
      <c r="J24" s="142">
        <v>70850</v>
      </c>
      <c r="K24" s="141">
        <f t="shared" si="1"/>
        <v>21276</v>
      </c>
      <c r="L24" s="141">
        <f t="shared" si="2"/>
        <v>18697</v>
      </c>
      <c r="M24" s="141">
        <f t="shared" si="12"/>
        <v>2579</v>
      </c>
      <c r="N24" s="141">
        <f t="shared" si="3"/>
        <v>38685</v>
      </c>
      <c r="O24" s="141">
        <f t="shared" si="4"/>
        <v>2579</v>
      </c>
      <c r="P24" s="141">
        <f t="shared" si="5"/>
        <v>3870</v>
      </c>
      <c r="Q24" s="141">
        <f t="shared" si="6"/>
        <v>37394</v>
      </c>
      <c r="R24" s="20"/>
      <c r="S24" s="3"/>
      <c r="T24" s="3"/>
      <c r="U24" s="3"/>
      <c r="V24" s="3"/>
      <c r="W24" s="3"/>
    </row>
    <row r="25" spans="1:23" ht="19.5" customHeight="1">
      <c r="A25" s="5"/>
      <c r="B25" s="140">
        <v>24500</v>
      </c>
      <c r="C25" s="141">
        <f t="shared" si="7"/>
        <v>7357</v>
      </c>
      <c r="D25" s="141">
        <f t="shared" si="0"/>
        <v>6466</v>
      </c>
      <c r="E25" s="141">
        <f t="shared" si="8"/>
        <v>891</v>
      </c>
      <c r="F25" s="141">
        <f t="shared" si="13"/>
        <v>13365</v>
      </c>
      <c r="G25" s="141">
        <f t="shared" si="9"/>
        <v>891</v>
      </c>
      <c r="H25" s="141">
        <f t="shared" si="10"/>
        <v>1335</v>
      </c>
      <c r="I25" s="141">
        <f t="shared" si="11"/>
        <v>12921</v>
      </c>
      <c r="J25" s="142">
        <v>72810</v>
      </c>
      <c r="K25" s="141">
        <f t="shared" si="1"/>
        <v>21865</v>
      </c>
      <c r="L25" s="141">
        <f t="shared" si="2"/>
        <v>19215</v>
      </c>
      <c r="M25" s="141">
        <f t="shared" si="12"/>
        <v>2650</v>
      </c>
      <c r="N25" s="141">
        <f t="shared" si="3"/>
        <v>39750</v>
      </c>
      <c r="O25" s="141">
        <f t="shared" si="4"/>
        <v>2650</v>
      </c>
      <c r="P25" s="141">
        <f t="shared" si="5"/>
        <v>3975</v>
      </c>
      <c r="Q25" s="141">
        <f t="shared" si="6"/>
        <v>38425</v>
      </c>
      <c r="R25" s="20"/>
      <c r="S25" s="3"/>
      <c r="T25" s="3"/>
      <c r="U25" s="3"/>
      <c r="V25" s="3"/>
      <c r="W25" s="3"/>
    </row>
    <row r="26" spans="1:23" ht="19.5" customHeight="1">
      <c r="A26" s="5"/>
      <c r="B26" s="140">
        <v>25220</v>
      </c>
      <c r="C26" s="141">
        <f t="shared" si="7"/>
        <v>7574</v>
      </c>
      <c r="D26" s="141">
        <f t="shared" si="0"/>
        <v>6656</v>
      </c>
      <c r="E26" s="141">
        <f t="shared" si="8"/>
        <v>918</v>
      </c>
      <c r="F26" s="141">
        <f t="shared" si="13"/>
        <v>13770</v>
      </c>
      <c r="G26" s="141">
        <f t="shared" si="9"/>
        <v>918</v>
      </c>
      <c r="H26" s="141">
        <f t="shared" si="10"/>
        <v>1380</v>
      </c>
      <c r="I26" s="141">
        <f t="shared" si="11"/>
        <v>13308</v>
      </c>
      <c r="J26" s="142">
        <v>74770</v>
      </c>
      <c r="K26" s="141">
        <f t="shared" si="1"/>
        <v>22453</v>
      </c>
      <c r="L26" s="141">
        <f t="shared" si="2"/>
        <v>19732</v>
      </c>
      <c r="M26" s="141">
        <f t="shared" si="12"/>
        <v>2721</v>
      </c>
      <c r="N26" s="141">
        <f t="shared" si="3"/>
        <v>40815</v>
      </c>
      <c r="O26" s="141">
        <f t="shared" si="4"/>
        <v>2721</v>
      </c>
      <c r="P26" s="141">
        <f t="shared" si="5"/>
        <v>4080</v>
      </c>
      <c r="Q26" s="141">
        <f t="shared" si="6"/>
        <v>39456</v>
      </c>
      <c r="R26" s="20"/>
      <c r="S26" s="3"/>
      <c r="T26" s="3"/>
      <c r="U26" s="3"/>
      <c r="V26" s="3"/>
      <c r="W26" s="3"/>
    </row>
    <row r="27" spans="1:23" ht="19.5" customHeight="1">
      <c r="A27" s="5"/>
      <c r="B27" s="140">
        <v>25940</v>
      </c>
      <c r="C27" s="141">
        <f t="shared" si="7"/>
        <v>7790</v>
      </c>
      <c r="D27" s="141">
        <f t="shared" si="0"/>
        <v>6846</v>
      </c>
      <c r="E27" s="141">
        <f t="shared" si="8"/>
        <v>944</v>
      </c>
      <c r="F27" s="141">
        <f t="shared" si="13"/>
        <v>14160</v>
      </c>
      <c r="G27" s="141">
        <f t="shared" si="9"/>
        <v>944</v>
      </c>
      <c r="H27" s="141">
        <f t="shared" si="10"/>
        <v>1410</v>
      </c>
      <c r="I27" s="141">
        <f t="shared" si="11"/>
        <v>13694</v>
      </c>
      <c r="J27" s="142">
        <v>76730</v>
      </c>
      <c r="K27" s="141">
        <f t="shared" si="1"/>
        <v>23042</v>
      </c>
      <c r="L27" s="141">
        <f t="shared" si="2"/>
        <v>20249</v>
      </c>
      <c r="M27" s="141">
        <f t="shared" si="12"/>
        <v>2793</v>
      </c>
      <c r="N27" s="141">
        <f t="shared" si="3"/>
        <v>41895</v>
      </c>
      <c r="O27" s="141">
        <f t="shared" si="4"/>
        <v>2793</v>
      </c>
      <c r="P27" s="141">
        <f t="shared" si="5"/>
        <v>4185</v>
      </c>
      <c r="Q27" s="141">
        <f t="shared" si="6"/>
        <v>40503</v>
      </c>
      <c r="S27" s="3"/>
      <c r="T27" s="3"/>
      <c r="U27" s="3"/>
      <c r="V27" s="3"/>
      <c r="W27" s="3"/>
    </row>
    <row r="28" spans="1:23" ht="19.5" customHeight="1">
      <c r="A28" s="5"/>
      <c r="B28" s="140">
        <v>26720</v>
      </c>
      <c r="C28" s="141">
        <f t="shared" si="7"/>
        <v>8024</v>
      </c>
      <c r="D28" s="141">
        <f t="shared" si="0"/>
        <v>7051</v>
      </c>
      <c r="E28" s="141">
        <f t="shared" si="8"/>
        <v>973</v>
      </c>
      <c r="F28" s="141">
        <f t="shared" si="13"/>
        <v>14595</v>
      </c>
      <c r="G28" s="141">
        <f t="shared" si="9"/>
        <v>973</v>
      </c>
      <c r="H28" s="141">
        <f t="shared" si="10"/>
        <v>1455</v>
      </c>
      <c r="I28" s="141">
        <f t="shared" si="11"/>
        <v>14113</v>
      </c>
      <c r="J28" s="142">
        <v>78820</v>
      </c>
      <c r="K28" s="141">
        <f t="shared" si="1"/>
        <v>23670</v>
      </c>
      <c r="L28" s="141">
        <f t="shared" si="2"/>
        <v>20801</v>
      </c>
      <c r="M28" s="141">
        <f t="shared" si="12"/>
        <v>2869</v>
      </c>
      <c r="N28" s="141">
        <f t="shared" si="3"/>
        <v>43035</v>
      </c>
      <c r="O28" s="141">
        <f t="shared" si="4"/>
        <v>2869</v>
      </c>
      <c r="P28" s="141">
        <f t="shared" si="5"/>
        <v>4305</v>
      </c>
      <c r="Q28" s="141">
        <f t="shared" si="6"/>
        <v>41599</v>
      </c>
      <c r="R28" s="20"/>
      <c r="S28" s="3"/>
      <c r="T28" s="3"/>
      <c r="U28" s="3"/>
      <c r="V28" s="3"/>
      <c r="W28" s="3"/>
    </row>
    <row r="29" spans="1:23" ht="19.5" customHeight="1">
      <c r="A29" s="5"/>
      <c r="B29" s="140">
        <v>27500</v>
      </c>
      <c r="C29" s="141">
        <f t="shared" si="7"/>
        <v>8258</v>
      </c>
      <c r="D29" s="141">
        <f t="shared" si="0"/>
        <v>7257</v>
      </c>
      <c r="E29" s="141">
        <f t="shared" si="8"/>
        <v>1001</v>
      </c>
      <c r="F29" s="141">
        <f t="shared" si="13"/>
        <v>15015</v>
      </c>
      <c r="G29" s="141">
        <f t="shared" si="9"/>
        <v>1001</v>
      </c>
      <c r="H29" s="141">
        <f t="shared" si="10"/>
        <v>1500</v>
      </c>
      <c r="I29" s="141">
        <f t="shared" si="11"/>
        <v>14516</v>
      </c>
      <c r="J29" s="142">
        <v>80910</v>
      </c>
      <c r="K29" s="141">
        <f t="shared" si="1"/>
        <v>24297</v>
      </c>
      <c r="L29" s="141">
        <f t="shared" si="2"/>
        <v>21352</v>
      </c>
      <c r="M29" s="141">
        <f t="shared" si="12"/>
        <v>2945</v>
      </c>
      <c r="N29" s="141">
        <f t="shared" si="3"/>
        <v>44175</v>
      </c>
      <c r="O29" s="141">
        <f t="shared" si="4"/>
        <v>2945</v>
      </c>
      <c r="P29" s="141">
        <f t="shared" si="5"/>
        <v>4425</v>
      </c>
      <c r="Q29" s="141">
        <f t="shared" si="6"/>
        <v>42710</v>
      </c>
      <c r="R29" s="20"/>
      <c r="S29" s="3"/>
      <c r="T29" s="3"/>
      <c r="U29" s="3"/>
      <c r="V29" s="3"/>
      <c r="W29" s="3"/>
    </row>
    <row r="30" spans="1:23" ht="19.5" customHeight="1">
      <c r="A30" s="5"/>
      <c r="B30" s="140">
        <v>28280</v>
      </c>
      <c r="C30" s="141">
        <f t="shared" si="7"/>
        <v>8492</v>
      </c>
      <c r="D30" s="141">
        <f t="shared" si="0"/>
        <v>7463</v>
      </c>
      <c r="E30" s="141">
        <f t="shared" si="8"/>
        <v>1029</v>
      </c>
      <c r="F30" s="141">
        <f t="shared" si="13"/>
        <v>15435</v>
      </c>
      <c r="G30" s="141">
        <f t="shared" si="9"/>
        <v>1029</v>
      </c>
      <c r="H30" s="141">
        <f t="shared" si="10"/>
        <v>1545</v>
      </c>
      <c r="I30" s="141">
        <f t="shared" si="11"/>
        <v>14919</v>
      </c>
      <c r="J30" s="142">
        <v>83000</v>
      </c>
      <c r="K30" s="141">
        <f t="shared" si="1"/>
        <v>24925</v>
      </c>
      <c r="L30" s="141">
        <f t="shared" si="2"/>
        <v>21904</v>
      </c>
      <c r="M30" s="141">
        <f t="shared" si="12"/>
        <v>3021</v>
      </c>
      <c r="N30" s="141">
        <f t="shared" si="3"/>
        <v>45315</v>
      </c>
      <c r="O30" s="141">
        <f t="shared" si="4"/>
        <v>3021</v>
      </c>
      <c r="P30" s="141">
        <f t="shared" si="5"/>
        <v>4530</v>
      </c>
      <c r="Q30" s="141">
        <f t="shared" si="6"/>
        <v>43806</v>
      </c>
      <c r="R30" s="20"/>
      <c r="S30" s="3"/>
      <c r="T30" s="3"/>
      <c r="U30" s="3"/>
      <c r="V30" s="3"/>
      <c r="W30" s="3"/>
    </row>
    <row r="31" spans="1:23" ht="19.5" customHeight="1">
      <c r="A31" s="5"/>
      <c r="B31" s="140">
        <v>29130</v>
      </c>
      <c r="C31" s="141">
        <f t="shared" si="7"/>
        <v>8748</v>
      </c>
      <c r="D31" s="141">
        <f t="shared" si="0"/>
        <v>7687</v>
      </c>
      <c r="E31" s="141">
        <f t="shared" si="8"/>
        <v>1061</v>
      </c>
      <c r="F31" s="141">
        <f t="shared" si="13"/>
        <v>15915</v>
      </c>
      <c r="G31" s="141">
        <f t="shared" si="9"/>
        <v>1061</v>
      </c>
      <c r="H31" s="141">
        <f t="shared" si="10"/>
        <v>1590</v>
      </c>
      <c r="I31" s="141">
        <f t="shared" si="11"/>
        <v>15386</v>
      </c>
      <c r="J31" s="142">
        <v>85240</v>
      </c>
      <c r="K31" s="141">
        <f t="shared" si="1"/>
        <v>25598</v>
      </c>
      <c r="L31" s="141">
        <f t="shared" si="2"/>
        <v>22495</v>
      </c>
      <c r="M31" s="141">
        <f t="shared" si="12"/>
        <v>3103</v>
      </c>
      <c r="N31" s="141">
        <f t="shared" si="3"/>
        <v>46545</v>
      </c>
      <c r="O31" s="141">
        <f t="shared" si="4"/>
        <v>3103</v>
      </c>
      <c r="P31" s="141">
        <f t="shared" si="5"/>
        <v>4650</v>
      </c>
      <c r="Q31" s="141">
        <f t="shared" si="6"/>
        <v>44998</v>
      </c>
      <c r="R31" s="20"/>
      <c r="S31" s="3"/>
      <c r="T31" s="3"/>
      <c r="U31" s="3"/>
      <c r="V31" s="3"/>
      <c r="W31" s="3"/>
    </row>
    <row r="32" spans="1:23" ht="19.5" customHeight="1">
      <c r="A32" s="5"/>
      <c r="B32" s="140">
        <v>29980</v>
      </c>
      <c r="C32" s="141">
        <f t="shared" si="7"/>
        <v>9003</v>
      </c>
      <c r="D32" s="141">
        <f t="shared" si="0"/>
        <v>7912</v>
      </c>
      <c r="E32" s="141">
        <f t="shared" si="8"/>
        <v>1091</v>
      </c>
      <c r="F32" s="141">
        <f t="shared" si="13"/>
        <v>16365</v>
      </c>
      <c r="G32" s="141">
        <f t="shared" si="9"/>
        <v>1091</v>
      </c>
      <c r="H32" s="141">
        <f t="shared" si="10"/>
        <v>1635</v>
      </c>
      <c r="I32" s="141">
        <f t="shared" si="11"/>
        <v>15821</v>
      </c>
      <c r="J32" s="142">
        <v>87480</v>
      </c>
      <c r="K32" s="141">
        <f t="shared" si="1"/>
        <v>26270</v>
      </c>
      <c r="L32" s="141">
        <f t="shared" si="2"/>
        <v>23086</v>
      </c>
      <c r="M32" s="141">
        <f t="shared" si="12"/>
        <v>3184</v>
      </c>
      <c r="N32" s="141">
        <f t="shared" si="3"/>
        <v>47760</v>
      </c>
      <c r="O32" s="141">
        <f t="shared" si="4"/>
        <v>3184</v>
      </c>
      <c r="P32" s="141">
        <f t="shared" si="5"/>
        <v>4770</v>
      </c>
      <c r="Q32" s="141">
        <f t="shared" si="6"/>
        <v>46174</v>
      </c>
      <c r="R32" s="20"/>
      <c r="S32" s="3"/>
      <c r="T32" s="3"/>
      <c r="U32" s="3"/>
      <c r="V32" s="3"/>
      <c r="W32" s="3"/>
    </row>
    <row r="33" spans="1:23" ht="19.5" customHeight="1">
      <c r="A33" s="5"/>
      <c r="B33" s="140">
        <v>30830</v>
      </c>
      <c r="C33" s="141">
        <f t="shared" si="7"/>
        <v>9258</v>
      </c>
      <c r="D33" s="141">
        <f t="shared" si="0"/>
        <v>8136</v>
      </c>
      <c r="E33" s="141">
        <f t="shared" si="8"/>
        <v>1122</v>
      </c>
      <c r="F33" s="141">
        <f t="shared" si="13"/>
        <v>16830</v>
      </c>
      <c r="G33" s="141">
        <f t="shared" si="9"/>
        <v>1122</v>
      </c>
      <c r="H33" s="141">
        <f t="shared" si="10"/>
        <v>1680</v>
      </c>
      <c r="I33" s="141">
        <f t="shared" si="11"/>
        <v>16272</v>
      </c>
      <c r="J33" s="142">
        <v>89720</v>
      </c>
      <c r="K33" s="141">
        <f t="shared" si="1"/>
        <v>26943</v>
      </c>
      <c r="L33" s="141">
        <f t="shared" si="2"/>
        <v>23677</v>
      </c>
      <c r="M33" s="141">
        <f t="shared" si="12"/>
        <v>3266</v>
      </c>
      <c r="N33" s="141">
        <f t="shared" si="3"/>
        <v>48990</v>
      </c>
      <c r="O33" s="141">
        <f t="shared" si="4"/>
        <v>3266</v>
      </c>
      <c r="P33" s="141">
        <f t="shared" si="5"/>
        <v>4905</v>
      </c>
      <c r="Q33" s="141">
        <f t="shared" si="6"/>
        <v>47351</v>
      </c>
      <c r="R33" s="20"/>
      <c r="S33" s="3"/>
      <c r="T33" s="3"/>
      <c r="U33" s="3"/>
      <c r="V33" s="3"/>
      <c r="W33" s="3"/>
    </row>
    <row r="34" spans="1:23" ht="19.5" customHeight="1">
      <c r="A34" s="5"/>
      <c r="B34" s="140">
        <v>31750</v>
      </c>
      <c r="C34" s="141">
        <f t="shared" si="7"/>
        <v>9535</v>
      </c>
      <c r="D34" s="141">
        <f t="shared" si="0"/>
        <v>8379</v>
      </c>
      <c r="E34" s="141">
        <f t="shared" si="8"/>
        <v>1156</v>
      </c>
      <c r="F34" s="141">
        <f t="shared" si="13"/>
        <v>17340</v>
      </c>
      <c r="G34" s="141">
        <f t="shared" si="9"/>
        <v>1156</v>
      </c>
      <c r="H34" s="141">
        <f t="shared" si="10"/>
        <v>1740</v>
      </c>
      <c r="I34" s="141">
        <f t="shared" si="11"/>
        <v>16756</v>
      </c>
      <c r="J34" s="142">
        <v>92110</v>
      </c>
      <c r="K34" s="141">
        <f t="shared" si="1"/>
        <v>27661</v>
      </c>
      <c r="L34" s="141">
        <f t="shared" si="2"/>
        <v>24308</v>
      </c>
      <c r="M34" s="141">
        <f t="shared" si="12"/>
        <v>3353</v>
      </c>
      <c r="N34" s="141">
        <f t="shared" si="3"/>
        <v>50295</v>
      </c>
      <c r="O34" s="141">
        <f t="shared" si="4"/>
        <v>3353</v>
      </c>
      <c r="P34" s="141">
        <f t="shared" si="5"/>
        <v>5025</v>
      </c>
      <c r="Q34" s="141">
        <f t="shared" si="6"/>
        <v>48623</v>
      </c>
      <c r="R34" s="20"/>
      <c r="S34" s="3"/>
      <c r="T34" s="3"/>
      <c r="U34" s="3"/>
      <c r="V34" s="3"/>
      <c r="W34" s="3"/>
    </row>
    <row r="35" spans="1:23" ht="19.5" customHeight="1">
      <c r="A35" s="5"/>
      <c r="B35" s="140">
        <v>32670</v>
      </c>
      <c r="C35" s="141">
        <f t="shared" si="7"/>
        <v>9811</v>
      </c>
      <c r="D35" s="141">
        <f t="shared" si="0"/>
        <v>8622</v>
      </c>
      <c r="E35" s="141">
        <f t="shared" si="8"/>
        <v>1189</v>
      </c>
      <c r="F35" s="141">
        <f t="shared" si="13"/>
        <v>17835</v>
      </c>
      <c r="G35" s="141">
        <f t="shared" si="9"/>
        <v>1189</v>
      </c>
      <c r="H35" s="141">
        <f t="shared" si="10"/>
        <v>1785</v>
      </c>
      <c r="I35" s="141">
        <f t="shared" si="11"/>
        <v>17239</v>
      </c>
      <c r="J35" s="142">
        <v>94500</v>
      </c>
      <c r="K35" s="141">
        <f t="shared" si="1"/>
        <v>28378</v>
      </c>
      <c r="L35" s="141">
        <f t="shared" si="2"/>
        <v>24939</v>
      </c>
      <c r="M35" s="141">
        <f t="shared" si="12"/>
        <v>3439</v>
      </c>
      <c r="N35" s="141">
        <f t="shared" si="3"/>
        <v>51585</v>
      </c>
      <c r="O35" s="141">
        <f t="shared" si="4"/>
        <v>3439</v>
      </c>
      <c r="P35" s="141">
        <f t="shared" si="5"/>
        <v>5160</v>
      </c>
      <c r="Q35" s="141">
        <f t="shared" si="6"/>
        <v>49864</v>
      </c>
      <c r="R35" s="20"/>
      <c r="S35" s="3"/>
      <c r="T35" s="3"/>
      <c r="U35" s="3"/>
      <c r="V35" s="3"/>
      <c r="W35" s="3"/>
    </row>
    <row r="36" spans="1:23" ht="19.5" customHeight="1">
      <c r="A36" s="5"/>
      <c r="B36" s="140">
        <v>33590</v>
      </c>
      <c r="C36" s="141">
        <f t="shared" si="7"/>
        <v>10087</v>
      </c>
      <c r="D36" s="141">
        <f t="shared" si="0"/>
        <v>8864</v>
      </c>
      <c r="E36" s="141">
        <f t="shared" si="8"/>
        <v>1223</v>
      </c>
      <c r="F36" s="141">
        <f t="shared" si="13"/>
        <v>18345</v>
      </c>
      <c r="G36" s="141">
        <f t="shared" si="9"/>
        <v>1223</v>
      </c>
      <c r="H36" s="141">
        <f t="shared" si="10"/>
        <v>1830</v>
      </c>
      <c r="I36" s="141">
        <f t="shared" si="11"/>
        <v>17738</v>
      </c>
      <c r="J36" s="142">
        <v>96890</v>
      </c>
      <c r="K36" s="141">
        <f t="shared" si="1"/>
        <v>29096</v>
      </c>
      <c r="L36" s="141">
        <f t="shared" si="2"/>
        <v>25569</v>
      </c>
      <c r="M36" s="141">
        <f t="shared" si="12"/>
        <v>3527</v>
      </c>
      <c r="N36" s="141">
        <f t="shared" si="3"/>
        <v>52905</v>
      </c>
      <c r="O36" s="141">
        <f t="shared" si="4"/>
        <v>3527</v>
      </c>
      <c r="P36" s="141">
        <f t="shared" si="5"/>
        <v>5295</v>
      </c>
      <c r="Q36" s="141">
        <f t="shared" si="6"/>
        <v>51137</v>
      </c>
      <c r="R36" s="20"/>
      <c r="S36" s="3"/>
      <c r="T36" s="3"/>
      <c r="U36" s="3"/>
      <c r="V36" s="3"/>
      <c r="W36" s="3"/>
    </row>
    <row r="37" spans="1:23" ht="19.5" customHeight="1">
      <c r="A37" s="5"/>
      <c r="B37" s="140">
        <v>34580</v>
      </c>
      <c r="C37" s="141">
        <f t="shared" si="7"/>
        <v>10384</v>
      </c>
      <c r="D37" s="141">
        <f t="shared" si="0"/>
        <v>9126</v>
      </c>
      <c r="E37" s="141">
        <f t="shared" si="8"/>
        <v>1258</v>
      </c>
      <c r="F37" s="141">
        <f t="shared" si="13"/>
        <v>18870</v>
      </c>
      <c r="G37" s="141">
        <f t="shared" si="9"/>
        <v>1258</v>
      </c>
      <c r="H37" s="141">
        <f t="shared" si="10"/>
        <v>1890</v>
      </c>
      <c r="I37" s="141">
        <f t="shared" si="11"/>
        <v>18238</v>
      </c>
      <c r="J37" s="142">
        <v>99430</v>
      </c>
      <c r="K37" s="141">
        <f t="shared" si="1"/>
        <v>29859</v>
      </c>
      <c r="L37" s="141">
        <f t="shared" si="2"/>
        <v>26240</v>
      </c>
      <c r="M37" s="141">
        <f t="shared" si="12"/>
        <v>3619</v>
      </c>
      <c r="N37" s="141">
        <f t="shared" si="3"/>
        <v>54285</v>
      </c>
      <c r="O37" s="141">
        <f t="shared" si="4"/>
        <v>3619</v>
      </c>
      <c r="P37" s="141">
        <f t="shared" si="5"/>
        <v>5430</v>
      </c>
      <c r="Q37" s="141">
        <f t="shared" si="6"/>
        <v>52474</v>
      </c>
      <c r="R37" s="20"/>
      <c r="S37" s="3"/>
      <c r="T37" s="3"/>
      <c r="U37" s="3"/>
      <c r="V37" s="3"/>
      <c r="W37" s="3"/>
    </row>
    <row r="38" spans="1:23" ht="19.5" customHeight="1">
      <c r="A38" s="5"/>
      <c r="B38" s="140">
        <v>35570</v>
      </c>
      <c r="C38" s="141">
        <f t="shared" si="7"/>
        <v>10682</v>
      </c>
      <c r="D38" s="141">
        <f t="shared" si="0"/>
        <v>9387</v>
      </c>
      <c r="E38" s="141">
        <f t="shared" si="8"/>
        <v>1295</v>
      </c>
      <c r="F38" s="141">
        <f t="shared" si="13"/>
        <v>19425</v>
      </c>
      <c r="G38" s="141">
        <f t="shared" si="9"/>
        <v>1295</v>
      </c>
      <c r="H38" s="141">
        <f t="shared" si="10"/>
        <v>1950</v>
      </c>
      <c r="I38" s="141">
        <f t="shared" si="11"/>
        <v>18785</v>
      </c>
      <c r="J38" s="142">
        <v>101970</v>
      </c>
      <c r="K38" s="141">
        <f t="shared" si="1"/>
        <v>30622</v>
      </c>
      <c r="L38" s="141">
        <f t="shared" si="2"/>
        <v>26910</v>
      </c>
      <c r="M38" s="141">
        <f t="shared" si="12"/>
        <v>3712</v>
      </c>
      <c r="N38" s="141">
        <f t="shared" si="3"/>
        <v>55680</v>
      </c>
      <c r="O38" s="141">
        <f t="shared" si="4"/>
        <v>3712</v>
      </c>
      <c r="P38" s="141">
        <f t="shared" si="5"/>
        <v>5565</v>
      </c>
      <c r="Q38" s="141">
        <f t="shared" si="6"/>
        <v>53827</v>
      </c>
      <c r="R38" s="20"/>
      <c r="S38" s="3"/>
      <c r="T38" s="3"/>
      <c r="U38" s="3"/>
      <c r="V38" s="3"/>
      <c r="W38" s="3"/>
    </row>
    <row r="39" spans="1:23" ht="19.5" customHeight="1">
      <c r="A39" s="5"/>
      <c r="B39" s="140">
        <v>36560</v>
      </c>
      <c r="C39" s="141">
        <f t="shared" si="7"/>
        <v>10979</v>
      </c>
      <c r="D39" s="141">
        <f t="shared" si="0"/>
        <v>9648</v>
      </c>
      <c r="E39" s="141">
        <f t="shared" si="8"/>
        <v>1331</v>
      </c>
      <c r="F39" s="141">
        <f t="shared" si="13"/>
        <v>19965</v>
      </c>
      <c r="G39" s="141">
        <f t="shared" si="9"/>
        <v>1331</v>
      </c>
      <c r="H39" s="141">
        <f t="shared" si="10"/>
        <v>1995</v>
      </c>
      <c r="I39" s="141">
        <f t="shared" si="11"/>
        <v>19301</v>
      </c>
      <c r="J39" s="142">
        <v>104510</v>
      </c>
      <c r="K39" s="141">
        <f t="shared" si="1"/>
        <v>31384</v>
      </c>
      <c r="L39" s="141">
        <f t="shared" si="2"/>
        <v>27580</v>
      </c>
      <c r="M39" s="141">
        <f t="shared" si="12"/>
        <v>3804</v>
      </c>
      <c r="N39" s="141">
        <f t="shared" si="3"/>
        <v>57060</v>
      </c>
      <c r="O39" s="141">
        <f t="shared" si="4"/>
        <v>3804</v>
      </c>
      <c r="P39" s="141">
        <f t="shared" si="5"/>
        <v>5700</v>
      </c>
      <c r="Q39" s="141">
        <f t="shared" si="6"/>
        <v>55164</v>
      </c>
      <c r="R39" s="20"/>
      <c r="S39" s="3"/>
      <c r="T39" s="3"/>
      <c r="U39" s="3"/>
      <c r="V39" s="3"/>
      <c r="W39" s="3"/>
    </row>
    <row r="40" spans="1:23" ht="19.5" customHeight="1">
      <c r="A40" s="5"/>
      <c r="B40" s="140">
        <v>37640</v>
      </c>
      <c r="C40" s="141">
        <f t="shared" si="7"/>
        <v>11303</v>
      </c>
      <c r="D40" s="141">
        <f t="shared" si="0"/>
        <v>9933</v>
      </c>
      <c r="E40" s="141">
        <f t="shared" si="8"/>
        <v>1370</v>
      </c>
      <c r="F40" s="141">
        <f t="shared" si="13"/>
        <v>20550</v>
      </c>
      <c r="G40" s="141">
        <f t="shared" si="9"/>
        <v>1370</v>
      </c>
      <c r="H40" s="141">
        <f t="shared" si="10"/>
        <v>2055</v>
      </c>
      <c r="I40" s="141">
        <f t="shared" si="11"/>
        <v>19865</v>
      </c>
      <c r="J40" s="142">
        <v>107210</v>
      </c>
      <c r="K40" s="141">
        <f t="shared" si="1"/>
        <v>32195</v>
      </c>
      <c r="L40" s="141">
        <f t="shared" si="2"/>
        <v>28293</v>
      </c>
      <c r="M40" s="141">
        <f t="shared" si="12"/>
        <v>3902</v>
      </c>
      <c r="N40" s="141">
        <f t="shared" si="3"/>
        <v>58530</v>
      </c>
      <c r="O40" s="141">
        <f t="shared" si="4"/>
        <v>3902</v>
      </c>
      <c r="P40" s="141">
        <f t="shared" si="5"/>
        <v>5850</v>
      </c>
      <c r="Q40" s="141">
        <f t="shared" si="6"/>
        <v>56582</v>
      </c>
      <c r="R40" s="20"/>
      <c r="S40" s="3"/>
      <c r="T40" s="3"/>
      <c r="U40" s="3"/>
      <c r="V40" s="16"/>
      <c r="W40" s="3"/>
    </row>
    <row r="41" spans="1:23" ht="19.5" customHeight="1">
      <c r="A41" s="5"/>
      <c r="B41" s="140">
        <v>38720</v>
      </c>
      <c r="C41" s="141">
        <f t="shared" si="7"/>
        <v>11628</v>
      </c>
      <c r="D41" s="141">
        <f t="shared" si="0"/>
        <v>10218</v>
      </c>
      <c r="E41" s="141">
        <f t="shared" si="8"/>
        <v>1410</v>
      </c>
      <c r="F41" s="141">
        <f t="shared" si="13"/>
        <v>21150</v>
      </c>
      <c r="G41" s="141">
        <f t="shared" si="9"/>
        <v>1410</v>
      </c>
      <c r="H41" s="141">
        <f t="shared" si="10"/>
        <v>2115</v>
      </c>
      <c r="I41" s="141">
        <f t="shared" si="11"/>
        <v>20445</v>
      </c>
      <c r="J41" s="142">
        <v>109910</v>
      </c>
      <c r="K41" s="141">
        <f t="shared" si="1"/>
        <v>33006</v>
      </c>
      <c r="L41" s="141">
        <f t="shared" si="2"/>
        <v>29005</v>
      </c>
      <c r="M41" s="141">
        <f t="shared" si="12"/>
        <v>4001</v>
      </c>
      <c r="N41" s="141">
        <f t="shared" si="3"/>
        <v>60015</v>
      </c>
      <c r="O41" s="141">
        <f t="shared" si="4"/>
        <v>4001</v>
      </c>
      <c r="P41" s="141">
        <f t="shared" si="5"/>
        <v>6000</v>
      </c>
      <c r="Q41" s="141">
        <f t="shared" si="6"/>
        <v>58016</v>
      </c>
      <c r="R41" s="20"/>
      <c r="S41" s="3"/>
      <c r="T41" s="3"/>
      <c r="U41" s="3"/>
      <c r="V41" s="3"/>
      <c r="W41" s="3"/>
    </row>
    <row r="42" spans="1:23" ht="19.5" customHeight="1">
      <c r="A42" s="5"/>
      <c r="B42" s="140">
        <v>39800</v>
      </c>
      <c r="C42" s="141">
        <f t="shared" si="7"/>
        <v>11952</v>
      </c>
      <c r="D42" s="141">
        <f t="shared" si="0"/>
        <v>10503</v>
      </c>
      <c r="E42" s="141">
        <f t="shared" si="8"/>
        <v>1449</v>
      </c>
      <c r="F42" s="141">
        <f t="shared" si="13"/>
        <v>21735</v>
      </c>
      <c r="G42" s="141">
        <f t="shared" si="9"/>
        <v>1449</v>
      </c>
      <c r="H42" s="141">
        <f t="shared" si="10"/>
        <v>2175</v>
      </c>
      <c r="I42" s="141">
        <f t="shared" si="11"/>
        <v>21009</v>
      </c>
      <c r="J42" s="142">
        <v>112610</v>
      </c>
      <c r="K42" s="141">
        <f t="shared" si="1"/>
        <v>33817</v>
      </c>
      <c r="L42" s="141">
        <f t="shared" si="2"/>
        <v>29718</v>
      </c>
      <c r="M42" s="141">
        <f t="shared" si="12"/>
        <v>4099</v>
      </c>
      <c r="N42" s="141">
        <f t="shared" si="3"/>
        <v>61485</v>
      </c>
      <c r="O42" s="141">
        <f t="shared" si="4"/>
        <v>4099</v>
      </c>
      <c r="P42" s="141">
        <f t="shared" si="5"/>
        <v>6150</v>
      </c>
      <c r="Q42" s="141">
        <f t="shared" si="6"/>
        <v>59434</v>
      </c>
      <c r="R42" s="20"/>
      <c r="S42" s="3"/>
      <c r="T42" s="3"/>
      <c r="U42" s="3"/>
      <c r="V42" s="3"/>
      <c r="W42" s="3"/>
    </row>
    <row r="43" spans="1:23" ht="19.5" customHeight="1">
      <c r="A43" s="5"/>
      <c r="B43" s="140">
        <v>40970</v>
      </c>
      <c r="C43" s="141">
        <f t="shared" si="7"/>
        <v>12303</v>
      </c>
      <c r="D43" s="141">
        <f t="shared" si="0"/>
        <v>10812</v>
      </c>
      <c r="E43" s="141">
        <f t="shared" si="8"/>
        <v>1491</v>
      </c>
      <c r="F43" s="141">
        <f t="shared" si="13"/>
        <v>22365</v>
      </c>
      <c r="G43" s="141">
        <f t="shared" si="9"/>
        <v>1491</v>
      </c>
      <c r="H43" s="141">
        <f t="shared" si="10"/>
        <v>2235</v>
      </c>
      <c r="I43" s="141">
        <f t="shared" si="11"/>
        <v>21621</v>
      </c>
      <c r="J43" s="142">
        <v>115500</v>
      </c>
      <c r="K43" s="141">
        <f t="shared" si="1"/>
        <v>34685</v>
      </c>
      <c r="L43" s="141">
        <f t="shared" si="2"/>
        <v>30480</v>
      </c>
      <c r="M43" s="141">
        <f t="shared" si="12"/>
        <v>4205</v>
      </c>
      <c r="N43" s="141">
        <f t="shared" si="3"/>
        <v>63075</v>
      </c>
      <c r="O43" s="141">
        <f t="shared" si="4"/>
        <v>4205</v>
      </c>
      <c r="P43" s="141">
        <f t="shared" si="5"/>
        <v>6315</v>
      </c>
      <c r="Q43" s="141">
        <f t="shared" si="6"/>
        <v>60980</v>
      </c>
      <c r="R43" s="20"/>
      <c r="S43" s="3"/>
      <c r="T43" s="3"/>
      <c r="U43" s="3"/>
      <c r="V43" s="3"/>
      <c r="W43" s="3"/>
    </row>
    <row r="44" spans="1:23" ht="19.5" customHeight="1">
      <c r="A44" s="5"/>
      <c r="B44" s="140">
        <v>42140</v>
      </c>
      <c r="C44" s="141">
        <f t="shared" si="7"/>
        <v>12655</v>
      </c>
      <c r="D44" s="141">
        <f t="shared" si="0"/>
        <v>11121</v>
      </c>
      <c r="E44" s="141">
        <f t="shared" si="8"/>
        <v>1534</v>
      </c>
      <c r="F44" s="141">
        <f t="shared" si="13"/>
        <v>23010</v>
      </c>
      <c r="G44" s="141">
        <f t="shared" si="9"/>
        <v>1534</v>
      </c>
      <c r="H44" s="141">
        <f t="shared" si="10"/>
        <v>2295</v>
      </c>
      <c r="I44" s="141">
        <f t="shared" si="11"/>
        <v>22249</v>
      </c>
      <c r="J44" s="142">
        <v>118390</v>
      </c>
      <c r="K44" s="141">
        <f t="shared" si="1"/>
        <v>35553</v>
      </c>
      <c r="L44" s="141">
        <f t="shared" si="2"/>
        <v>31243</v>
      </c>
      <c r="M44" s="141">
        <f t="shared" si="12"/>
        <v>4310</v>
      </c>
      <c r="N44" s="141">
        <f t="shared" si="3"/>
        <v>64650</v>
      </c>
      <c r="O44" s="141">
        <f t="shared" si="4"/>
        <v>4310</v>
      </c>
      <c r="P44" s="141">
        <f t="shared" si="5"/>
        <v>6465</v>
      </c>
      <c r="Q44" s="141">
        <f t="shared" si="6"/>
        <v>62495</v>
      </c>
      <c r="R44" s="20"/>
      <c r="S44" s="3"/>
      <c r="T44" s="3"/>
      <c r="U44" s="3"/>
      <c r="V44" s="3"/>
      <c r="W44" s="3"/>
    </row>
    <row r="45" spans="1:23" ht="19.5" customHeight="1">
      <c r="A45" s="5"/>
      <c r="B45" s="140">
        <v>43310</v>
      </c>
      <c r="C45" s="141">
        <f t="shared" si="7"/>
        <v>13006</v>
      </c>
      <c r="D45" s="141">
        <f t="shared" si="0"/>
        <v>11430</v>
      </c>
      <c r="E45" s="141">
        <f t="shared" si="8"/>
        <v>1576</v>
      </c>
      <c r="F45" s="141">
        <f t="shared" si="13"/>
        <v>23640</v>
      </c>
      <c r="G45" s="141">
        <f t="shared" si="9"/>
        <v>1576</v>
      </c>
      <c r="H45" s="141">
        <f t="shared" si="10"/>
        <v>2370</v>
      </c>
      <c r="I45" s="141">
        <f t="shared" si="11"/>
        <v>22846</v>
      </c>
      <c r="J45" s="142">
        <v>121280</v>
      </c>
      <c r="K45" s="141">
        <f t="shared" si="1"/>
        <v>36420</v>
      </c>
      <c r="L45" s="141">
        <f t="shared" si="2"/>
        <v>32006</v>
      </c>
      <c r="M45" s="141">
        <f t="shared" si="12"/>
        <v>4414</v>
      </c>
      <c r="N45" s="141">
        <f t="shared" si="3"/>
        <v>66210</v>
      </c>
      <c r="O45" s="141">
        <f t="shared" si="4"/>
        <v>4414</v>
      </c>
      <c r="P45" s="141">
        <f t="shared" si="5"/>
        <v>6615</v>
      </c>
      <c r="Q45" s="141">
        <f t="shared" si="6"/>
        <v>64009</v>
      </c>
      <c r="R45" s="20"/>
      <c r="S45" s="3"/>
      <c r="T45" s="3"/>
      <c r="U45" s="3"/>
      <c r="V45" s="3"/>
      <c r="W45" s="3"/>
    </row>
    <row r="46" spans="1:23" ht="19.5" customHeight="1">
      <c r="A46" s="5"/>
      <c r="B46" s="140">
        <v>44570</v>
      </c>
      <c r="C46" s="141">
        <f t="shared" si="7"/>
        <v>13384</v>
      </c>
      <c r="D46" s="141">
        <f t="shared" si="0"/>
        <v>11762</v>
      </c>
      <c r="E46" s="141">
        <f t="shared" si="8"/>
        <v>1622</v>
      </c>
      <c r="F46" s="141">
        <f t="shared" si="13"/>
        <v>24330</v>
      </c>
      <c r="G46" s="141">
        <f t="shared" si="9"/>
        <v>1622</v>
      </c>
      <c r="H46" s="141">
        <f t="shared" si="10"/>
        <v>2430</v>
      </c>
      <c r="I46" s="141">
        <f t="shared" si="11"/>
        <v>23522</v>
      </c>
      <c r="J46" s="142">
        <v>124380</v>
      </c>
      <c r="K46" s="141">
        <f t="shared" si="1"/>
        <v>37351</v>
      </c>
      <c r="L46" s="141">
        <f t="shared" si="2"/>
        <v>32824</v>
      </c>
      <c r="M46" s="141">
        <f t="shared" si="12"/>
        <v>4527</v>
      </c>
      <c r="N46" s="141">
        <f t="shared" si="3"/>
        <v>67905</v>
      </c>
      <c r="O46" s="141">
        <f t="shared" si="4"/>
        <v>4527</v>
      </c>
      <c r="P46" s="141">
        <f t="shared" si="5"/>
        <v>6795</v>
      </c>
      <c r="Q46" s="141">
        <f t="shared" si="6"/>
        <v>65637</v>
      </c>
      <c r="R46" s="20"/>
      <c r="S46" s="3"/>
      <c r="T46" s="3"/>
      <c r="U46" s="3"/>
      <c r="V46" s="3"/>
      <c r="W46" s="3"/>
    </row>
    <row r="47" spans="1:23" ht="19.5" customHeight="1">
      <c r="A47" s="5"/>
      <c r="B47" s="140">
        <v>45830</v>
      </c>
      <c r="C47" s="141">
        <f t="shared" si="7"/>
        <v>13763</v>
      </c>
      <c r="D47" s="141">
        <f t="shared" si="0"/>
        <v>12095</v>
      </c>
      <c r="E47" s="141">
        <f t="shared" si="8"/>
        <v>1668</v>
      </c>
      <c r="F47" s="141">
        <f t="shared" si="13"/>
        <v>25020</v>
      </c>
      <c r="G47" s="141">
        <f t="shared" si="9"/>
        <v>1668</v>
      </c>
      <c r="H47" s="141">
        <f t="shared" si="10"/>
        <v>2505</v>
      </c>
      <c r="I47" s="141">
        <f t="shared" si="11"/>
        <v>24183</v>
      </c>
      <c r="J47" s="142">
        <v>127480</v>
      </c>
      <c r="K47" s="141">
        <f t="shared" si="1"/>
        <v>38282</v>
      </c>
      <c r="L47" s="141">
        <f t="shared" si="2"/>
        <v>33642</v>
      </c>
      <c r="M47" s="141">
        <f t="shared" si="12"/>
        <v>4640</v>
      </c>
      <c r="N47" s="141">
        <f t="shared" si="3"/>
        <v>69600</v>
      </c>
      <c r="O47" s="141">
        <f t="shared" si="4"/>
        <v>4640</v>
      </c>
      <c r="P47" s="141">
        <f t="shared" si="5"/>
        <v>6960</v>
      </c>
      <c r="Q47" s="141">
        <f t="shared" si="6"/>
        <v>67280</v>
      </c>
      <c r="R47" s="20"/>
      <c r="S47" s="3"/>
      <c r="T47" s="3"/>
      <c r="U47" s="3"/>
      <c r="V47" s="3"/>
      <c r="W47" s="3"/>
    </row>
    <row r="48" spans="1:23" ht="19.5" customHeight="1">
      <c r="A48" s="5"/>
      <c r="B48" s="140">
        <v>47090</v>
      </c>
      <c r="C48" s="141">
        <f t="shared" si="7"/>
        <v>14141</v>
      </c>
      <c r="D48" s="141">
        <f t="shared" si="0"/>
        <v>12427</v>
      </c>
      <c r="E48" s="141">
        <f t="shared" si="8"/>
        <v>1714</v>
      </c>
      <c r="F48" s="141">
        <f t="shared" si="13"/>
        <v>25710</v>
      </c>
      <c r="G48" s="141">
        <f t="shared" si="9"/>
        <v>1714</v>
      </c>
      <c r="H48" s="141">
        <f t="shared" si="10"/>
        <v>2565</v>
      </c>
      <c r="I48" s="141">
        <f t="shared" si="11"/>
        <v>24859</v>
      </c>
      <c r="J48" s="142">
        <v>130580</v>
      </c>
      <c r="K48" s="141">
        <f t="shared" si="1"/>
        <v>39213</v>
      </c>
      <c r="L48" s="141">
        <f t="shared" si="2"/>
        <v>34460</v>
      </c>
      <c r="M48" s="141">
        <f t="shared" si="12"/>
        <v>4753</v>
      </c>
      <c r="N48" s="141">
        <f t="shared" si="3"/>
        <v>71295</v>
      </c>
      <c r="O48" s="141">
        <f t="shared" si="4"/>
        <v>4753</v>
      </c>
      <c r="P48" s="141">
        <f t="shared" si="5"/>
        <v>7125</v>
      </c>
      <c r="Q48" s="141">
        <f t="shared" si="6"/>
        <v>68923</v>
      </c>
      <c r="R48" s="20"/>
      <c r="S48" s="3"/>
      <c r="T48" s="3"/>
      <c r="U48" s="3"/>
      <c r="V48" s="3"/>
      <c r="W48" s="3"/>
    </row>
    <row r="49" spans="1:23" ht="19.5" customHeight="1">
      <c r="A49" s="5"/>
      <c r="B49" s="140">
        <v>48440</v>
      </c>
      <c r="C49" s="141">
        <f t="shared" si="7"/>
        <v>14547</v>
      </c>
      <c r="D49" s="141">
        <f t="shared" si="0"/>
        <v>12783</v>
      </c>
      <c r="E49" s="141">
        <f t="shared" si="8"/>
        <v>1764</v>
      </c>
      <c r="F49" s="141">
        <f t="shared" si="13"/>
        <v>26460</v>
      </c>
      <c r="G49" s="141">
        <f t="shared" si="9"/>
        <v>1764</v>
      </c>
      <c r="H49" s="141">
        <f t="shared" si="10"/>
        <v>2640</v>
      </c>
      <c r="I49" s="141">
        <f t="shared" si="11"/>
        <v>25584</v>
      </c>
      <c r="J49" s="142">
        <v>133900</v>
      </c>
      <c r="K49" s="141">
        <f t="shared" si="1"/>
        <v>40210</v>
      </c>
      <c r="L49" s="141">
        <f t="shared" si="2"/>
        <v>35336</v>
      </c>
      <c r="M49" s="141">
        <f t="shared" si="12"/>
        <v>4874</v>
      </c>
      <c r="N49" s="141">
        <f t="shared" si="3"/>
        <v>73110</v>
      </c>
      <c r="O49" s="141">
        <f t="shared" si="4"/>
        <v>4874</v>
      </c>
      <c r="P49" s="141">
        <f t="shared" si="5"/>
        <v>7305</v>
      </c>
      <c r="Q49" s="141">
        <f t="shared" si="6"/>
        <v>70679</v>
      </c>
      <c r="R49" s="20"/>
      <c r="S49" s="3"/>
      <c r="T49" s="3"/>
      <c r="U49" s="3"/>
      <c r="V49" s="3"/>
      <c r="W49" s="3"/>
    </row>
    <row r="50" spans="1:23" ht="19.5" customHeight="1">
      <c r="A50" s="5"/>
      <c r="B50" s="140">
        <v>49790</v>
      </c>
      <c r="C50" s="141">
        <f t="shared" si="7"/>
        <v>14952</v>
      </c>
      <c r="D50" s="141">
        <f t="shared" si="0"/>
        <v>13140</v>
      </c>
      <c r="E50" s="141">
        <f t="shared" si="8"/>
        <v>1812</v>
      </c>
      <c r="F50" s="141">
        <f t="shared" si="13"/>
        <v>27180</v>
      </c>
      <c r="G50" s="141">
        <f t="shared" si="9"/>
        <v>1812</v>
      </c>
      <c r="H50" s="141">
        <f t="shared" si="10"/>
        <v>2715</v>
      </c>
      <c r="I50" s="141">
        <f t="shared" si="11"/>
        <v>26277</v>
      </c>
      <c r="J50" s="142">
        <v>137220</v>
      </c>
      <c r="K50" s="141">
        <f t="shared" si="1"/>
        <v>41207</v>
      </c>
      <c r="L50" s="141">
        <f t="shared" si="2"/>
        <v>36212</v>
      </c>
      <c r="M50" s="141">
        <f t="shared" si="12"/>
        <v>4995</v>
      </c>
      <c r="N50" s="141">
        <f t="shared" si="3"/>
        <v>74925</v>
      </c>
      <c r="O50" s="141">
        <f t="shared" si="4"/>
        <v>4995</v>
      </c>
      <c r="P50" s="141">
        <f t="shared" si="5"/>
        <v>7500</v>
      </c>
      <c r="Q50" s="141">
        <f t="shared" si="6"/>
        <v>72435</v>
      </c>
      <c r="R50" s="20"/>
      <c r="S50" s="3"/>
      <c r="T50" s="3"/>
      <c r="U50" s="3"/>
      <c r="V50" s="3"/>
      <c r="W50" s="3"/>
    </row>
    <row r="51" spans="1:23" ht="19.5" customHeight="1">
      <c r="A51" s="5"/>
      <c r="B51" s="140">
        <v>51140</v>
      </c>
      <c r="C51" s="141">
        <f t="shared" si="7"/>
        <v>15357</v>
      </c>
      <c r="D51" s="141">
        <f t="shared" si="0"/>
        <v>13496</v>
      </c>
      <c r="E51" s="141">
        <f t="shared" si="8"/>
        <v>1861</v>
      </c>
      <c r="F51" s="141">
        <f t="shared" si="13"/>
        <v>27915</v>
      </c>
      <c r="G51" s="141">
        <f t="shared" si="9"/>
        <v>1861</v>
      </c>
      <c r="H51" s="141">
        <f t="shared" si="10"/>
        <v>2790</v>
      </c>
      <c r="I51" s="141">
        <f t="shared" si="11"/>
        <v>26986</v>
      </c>
      <c r="J51" s="142">
        <v>140540</v>
      </c>
      <c r="K51" s="141">
        <f t="shared" si="1"/>
        <v>42204</v>
      </c>
      <c r="L51" s="141">
        <f t="shared" si="2"/>
        <v>37089</v>
      </c>
      <c r="M51" s="141">
        <f t="shared" si="12"/>
        <v>5115</v>
      </c>
      <c r="N51" s="141">
        <f t="shared" si="3"/>
        <v>76725</v>
      </c>
      <c r="O51" s="141">
        <f t="shared" si="4"/>
        <v>5115</v>
      </c>
      <c r="P51" s="141">
        <f t="shared" si="5"/>
        <v>7680</v>
      </c>
      <c r="Q51" s="141">
        <f t="shared" si="6"/>
        <v>74175</v>
      </c>
      <c r="R51" s="20"/>
      <c r="S51" s="3"/>
      <c r="T51" s="3"/>
      <c r="U51" s="3"/>
      <c r="V51" s="3"/>
      <c r="W51" s="3"/>
    </row>
    <row r="52" spans="1:17" ht="19.5" customHeight="1">
      <c r="A52" s="5"/>
      <c r="B52" s="140">
        <v>52600</v>
      </c>
      <c r="C52" s="141">
        <f t="shared" si="7"/>
        <v>15796</v>
      </c>
      <c r="D52" s="141">
        <f t="shared" si="0"/>
        <v>13881</v>
      </c>
      <c r="E52" s="141">
        <f t="shared" si="8"/>
        <v>1915</v>
      </c>
      <c r="F52" s="141">
        <f t="shared" si="13"/>
        <v>28725</v>
      </c>
      <c r="G52" s="141">
        <f t="shared" si="9"/>
        <v>1915</v>
      </c>
      <c r="H52" s="141">
        <f t="shared" si="10"/>
        <v>2880</v>
      </c>
      <c r="I52" s="141">
        <f t="shared" si="11"/>
        <v>27775</v>
      </c>
      <c r="J52" s="142">
        <v>144150</v>
      </c>
      <c r="K52" s="141">
        <f t="shared" si="1"/>
        <v>43288</v>
      </c>
      <c r="L52" s="141">
        <f t="shared" si="2"/>
        <v>38041</v>
      </c>
      <c r="M52" s="141">
        <f t="shared" si="12"/>
        <v>5247</v>
      </c>
      <c r="N52" s="141">
        <f t="shared" si="3"/>
        <v>78705</v>
      </c>
      <c r="O52" s="141">
        <f t="shared" si="4"/>
        <v>5247</v>
      </c>
      <c r="P52" s="141">
        <f t="shared" si="5"/>
        <v>7875</v>
      </c>
      <c r="Q52" s="141">
        <f t="shared" si="6"/>
        <v>76077</v>
      </c>
    </row>
    <row r="53" spans="1:17" ht="19.5" customHeight="1">
      <c r="A53" s="5"/>
      <c r="B53" s="140">
        <v>54060</v>
      </c>
      <c r="C53" s="141">
        <f t="shared" si="7"/>
        <v>16234</v>
      </c>
      <c r="D53" s="141">
        <f t="shared" si="0"/>
        <v>14266</v>
      </c>
      <c r="E53" s="141">
        <f t="shared" si="8"/>
        <v>1968</v>
      </c>
      <c r="F53" s="141">
        <f t="shared" si="13"/>
        <v>29520</v>
      </c>
      <c r="G53" s="141">
        <f t="shared" si="9"/>
        <v>1968</v>
      </c>
      <c r="H53" s="141">
        <f t="shared" si="10"/>
        <v>2955</v>
      </c>
      <c r="I53" s="141">
        <f t="shared" si="11"/>
        <v>28533</v>
      </c>
      <c r="J53" s="142">
        <v>147760</v>
      </c>
      <c r="K53" s="141">
        <f t="shared" si="1"/>
        <v>44372</v>
      </c>
      <c r="L53" s="141">
        <f t="shared" si="2"/>
        <v>38994</v>
      </c>
      <c r="M53" s="141">
        <f t="shared" si="12"/>
        <v>5378</v>
      </c>
      <c r="N53" s="141">
        <f t="shared" si="3"/>
        <v>80670</v>
      </c>
      <c r="O53" s="141">
        <f t="shared" si="4"/>
        <v>5378</v>
      </c>
      <c r="P53" s="141">
        <f t="shared" si="5"/>
        <v>8070</v>
      </c>
      <c r="Q53" s="141">
        <f t="shared" si="6"/>
        <v>77978</v>
      </c>
    </row>
    <row r="54" spans="1:17" ht="19.5" customHeight="1">
      <c r="A54" s="5"/>
      <c r="B54" s="140">
        <v>55520</v>
      </c>
      <c r="C54" s="141">
        <f t="shared" si="7"/>
        <v>16673</v>
      </c>
      <c r="D54" s="141">
        <f t="shared" si="0"/>
        <v>14652</v>
      </c>
      <c r="E54" s="141">
        <f t="shared" si="8"/>
        <v>2021</v>
      </c>
      <c r="F54" s="141">
        <f t="shared" si="13"/>
        <v>30315</v>
      </c>
      <c r="G54" s="141">
        <f t="shared" si="9"/>
        <v>2021</v>
      </c>
      <c r="H54" s="141">
        <f t="shared" si="10"/>
        <v>3030</v>
      </c>
      <c r="I54" s="141">
        <f t="shared" si="11"/>
        <v>29306</v>
      </c>
      <c r="J54" s="142">
        <v>151370</v>
      </c>
      <c r="K54" s="141">
        <f t="shared" si="1"/>
        <v>45456</v>
      </c>
      <c r="L54" s="141">
        <f t="shared" si="2"/>
        <v>39947</v>
      </c>
      <c r="M54" s="141">
        <f t="shared" si="12"/>
        <v>5509</v>
      </c>
      <c r="N54" s="141">
        <f t="shared" si="3"/>
        <v>82635</v>
      </c>
      <c r="O54" s="141">
        <f t="shared" si="4"/>
        <v>5509</v>
      </c>
      <c r="P54" s="141">
        <f t="shared" si="5"/>
        <v>8265</v>
      </c>
      <c r="Q54" s="141">
        <f t="shared" si="6"/>
        <v>79879</v>
      </c>
    </row>
    <row r="55" spans="1:17" ht="19.5" customHeight="1">
      <c r="A55" s="5"/>
      <c r="B55" s="140">
        <v>57100</v>
      </c>
      <c r="C55" s="141">
        <f t="shared" si="7"/>
        <v>17147</v>
      </c>
      <c r="D55" s="141">
        <f t="shared" si="0"/>
        <v>15069</v>
      </c>
      <c r="E55" s="141">
        <f t="shared" si="8"/>
        <v>2078</v>
      </c>
      <c r="F55" s="141">
        <f t="shared" si="13"/>
        <v>31170</v>
      </c>
      <c r="G55" s="141">
        <f t="shared" si="9"/>
        <v>2078</v>
      </c>
      <c r="H55" s="141">
        <f t="shared" si="10"/>
        <v>3120</v>
      </c>
      <c r="I55" s="141">
        <f t="shared" si="11"/>
        <v>30128</v>
      </c>
      <c r="J55" s="142">
        <v>154980</v>
      </c>
      <c r="K55" s="141">
        <f t="shared" si="1"/>
        <v>46540</v>
      </c>
      <c r="L55" s="141">
        <f t="shared" si="2"/>
        <v>40899</v>
      </c>
      <c r="M55" s="141">
        <f t="shared" si="12"/>
        <v>5641</v>
      </c>
      <c r="N55" s="141">
        <f t="shared" si="3"/>
        <v>84615</v>
      </c>
      <c r="O55" s="141">
        <f t="shared" si="4"/>
        <v>5641</v>
      </c>
      <c r="P55" s="141">
        <f t="shared" si="5"/>
        <v>8460</v>
      </c>
      <c r="Q55" s="141">
        <f t="shared" si="6"/>
        <v>81796</v>
      </c>
    </row>
    <row r="56" spans="1:17" ht="19.5" customHeight="1">
      <c r="A56" s="5"/>
      <c r="B56" s="140">
        <v>58680</v>
      </c>
      <c r="C56" s="141">
        <f t="shared" si="7"/>
        <v>17622</v>
      </c>
      <c r="D56" s="141">
        <f t="shared" si="0"/>
        <v>15486</v>
      </c>
      <c r="E56" s="141">
        <f t="shared" si="8"/>
        <v>2136</v>
      </c>
      <c r="F56" s="141">
        <f t="shared" si="13"/>
        <v>32040</v>
      </c>
      <c r="G56" s="141">
        <f t="shared" si="9"/>
        <v>2136</v>
      </c>
      <c r="H56" s="141">
        <f t="shared" si="10"/>
        <v>3210</v>
      </c>
      <c r="I56" s="141">
        <f t="shared" si="11"/>
        <v>30966</v>
      </c>
      <c r="J56" s="142">
        <v>158880</v>
      </c>
      <c r="K56" s="141">
        <f t="shared" si="1"/>
        <v>47712</v>
      </c>
      <c r="L56" s="141">
        <f t="shared" si="2"/>
        <v>41928</v>
      </c>
      <c r="M56" s="141">
        <f t="shared" si="12"/>
        <v>5784</v>
      </c>
      <c r="N56" s="141">
        <f t="shared" si="3"/>
        <v>86760</v>
      </c>
      <c r="O56" s="141">
        <f t="shared" si="4"/>
        <v>5784</v>
      </c>
      <c r="P56" s="141">
        <f t="shared" si="5"/>
        <v>8670</v>
      </c>
      <c r="Q56" s="141">
        <f t="shared" si="6"/>
        <v>83874</v>
      </c>
    </row>
    <row r="57" spans="1:17" ht="19.5" customHeight="1">
      <c r="A57" s="5"/>
      <c r="B57" s="140">
        <v>60260</v>
      </c>
      <c r="C57" s="144">
        <f t="shared" si="7"/>
        <v>18096</v>
      </c>
      <c r="D57" s="144">
        <f t="shared" si="0"/>
        <v>15903</v>
      </c>
      <c r="E57" s="144">
        <f>C57-D57</f>
        <v>2193</v>
      </c>
      <c r="F57" s="144">
        <f t="shared" si="13"/>
        <v>32895</v>
      </c>
      <c r="G57" s="144">
        <f t="shared" si="9"/>
        <v>2193</v>
      </c>
      <c r="H57" s="144">
        <f t="shared" si="10"/>
        <v>3285</v>
      </c>
      <c r="I57" s="144">
        <f t="shared" si="11"/>
        <v>31803</v>
      </c>
      <c r="J57" s="143">
        <v>162780</v>
      </c>
      <c r="K57" s="144">
        <f t="shared" si="1"/>
        <v>48883</v>
      </c>
      <c r="L57" s="144">
        <f t="shared" si="2"/>
        <v>42958</v>
      </c>
      <c r="M57" s="144">
        <f t="shared" si="12"/>
        <v>5925</v>
      </c>
      <c r="N57" s="144">
        <f t="shared" si="3"/>
        <v>88875</v>
      </c>
      <c r="O57" s="144">
        <f t="shared" si="4"/>
        <v>5925</v>
      </c>
      <c r="P57" s="144">
        <f t="shared" si="5"/>
        <v>8895</v>
      </c>
      <c r="Q57" s="144">
        <f t="shared" si="6"/>
        <v>85920</v>
      </c>
    </row>
    <row r="58" spans="1:18" s="22" customFormat="1" ht="19.5" customHeight="1">
      <c r="A58" s="62"/>
      <c r="B58" s="120" t="s">
        <v>59</v>
      </c>
      <c r="C58" s="121" t="s">
        <v>56</v>
      </c>
      <c r="D58" s="121"/>
      <c r="E58" s="65"/>
      <c r="F58" s="138" t="s">
        <v>10</v>
      </c>
      <c r="G58" s="122"/>
      <c r="H58" s="66" t="s">
        <v>11</v>
      </c>
      <c r="I58" s="63"/>
      <c r="J58" s="64"/>
      <c r="K58" s="64" t="s">
        <v>35</v>
      </c>
      <c r="L58" s="123" t="s">
        <v>41</v>
      </c>
      <c r="M58" s="124"/>
      <c r="N58" s="124"/>
      <c r="O58" s="121" t="str">
        <f>UPPER(L2)</f>
        <v>PALNADU</v>
      </c>
      <c r="P58" s="121"/>
      <c r="Q58" s="125"/>
      <c r="R58" s="21"/>
    </row>
    <row r="59" spans="2:15" ht="15">
      <c r="B59" s="4"/>
      <c r="C59" s="4"/>
      <c r="D59" s="4"/>
      <c r="E59" s="4"/>
      <c r="F59" s="126"/>
      <c r="G59" s="126"/>
      <c r="H59" s="126"/>
      <c r="I59" s="126"/>
      <c r="J59" s="126"/>
      <c r="K59" s="126"/>
      <c r="L59" s="4"/>
      <c r="M59" s="4"/>
      <c r="N59" s="4"/>
      <c r="O59" s="5"/>
    </row>
    <row r="60" spans="2:14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">
      <c r="M62" s="5"/>
    </row>
  </sheetData>
  <sheetProtection password="CEE5" sheet="1" selectLockedCells="1"/>
  <protectedRanges>
    <protectedRange sqref="F2" name="Range1"/>
    <protectedRange sqref="I2" name="Range2"/>
    <protectedRange sqref="L2" name="Range4"/>
    <protectedRange sqref="L4" name="Range5"/>
    <protectedRange sqref="L6" name="Range6"/>
    <protectedRange sqref="H14" name="Range7"/>
    <protectedRange sqref="M14" name="Range8"/>
  </protectedRanges>
  <mergeCells count="10">
    <mergeCell ref="B17:B18"/>
    <mergeCell ref="J17:J18"/>
    <mergeCell ref="P17:Q17"/>
    <mergeCell ref="H17:I17"/>
    <mergeCell ref="L4:N4"/>
    <mergeCell ref="L2:N2"/>
    <mergeCell ref="B8:Q8"/>
    <mergeCell ref="B11:Q11"/>
    <mergeCell ref="B13:Q13"/>
    <mergeCell ref="M14:N14"/>
  </mergeCells>
  <hyperlinks>
    <hyperlink ref="L58" r:id="rId1" display="www.prtuap.org"/>
  </hyperlinks>
  <printOptions/>
  <pageMargins left="0.39" right="0.22" top="0.32" bottom="0.54" header="0.19" footer="0.551181102362205"/>
  <pageSetup fitToHeight="1" fitToWidth="1" horizontalDpi="600" verticalDpi="600" orientation="portrait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48"/>
  <sheetViews>
    <sheetView zoomScalePageLayoutView="0" workbookViewId="0" topLeftCell="B19">
      <selection activeCell="U29" sqref="U29"/>
    </sheetView>
  </sheetViews>
  <sheetFormatPr defaultColWidth="6.00390625" defaultRowHeight="15"/>
  <cols>
    <col min="1" max="17" width="6.00390625" style="18" customWidth="1"/>
    <col min="18" max="18" width="10.7109375" style="18" customWidth="1"/>
    <col min="19" max="34" width="6.00390625" style="18" customWidth="1"/>
    <col min="35" max="16384" width="6.00390625" style="18" customWidth="1"/>
  </cols>
  <sheetData>
    <row r="3" spans="25:28" ht="15">
      <c r="Y3" s="18" t="str">
        <f>Sheet1!D5</f>
        <v>JAN</v>
      </c>
      <c r="AB3" s="18" t="str">
        <f>Sheet1!I5</f>
        <v>MAR</v>
      </c>
    </row>
    <row r="4" spans="12:15" ht="15">
      <c r="L4" s="93"/>
      <c r="M4" s="93"/>
      <c r="N4" s="93"/>
      <c r="O4" s="93"/>
    </row>
    <row r="5" spans="12:15" ht="15">
      <c r="L5" s="94">
        <f>Sheet1!C5</f>
        <v>1</v>
      </c>
      <c r="M5" s="93"/>
      <c r="N5" s="93"/>
      <c r="O5" s="94" t="str">
        <f>LOOKUP(L5,{1,2,3,4,5,6,7,8,9,10,11,12},{"JAN","FEB","MAR","APR","MAY","JUN","JUL","AUG","SEP","OCT","NOV","DEC"})</f>
        <v>JAN</v>
      </c>
    </row>
    <row r="6" spans="12:15" ht="15">
      <c r="L6" s="93"/>
      <c r="M6" s="93"/>
      <c r="N6" s="93"/>
      <c r="O6" s="93"/>
    </row>
    <row r="7" spans="12:15" ht="15">
      <c r="L7" s="93"/>
      <c r="M7" s="93"/>
      <c r="N7" s="93"/>
      <c r="O7" s="93"/>
    </row>
    <row r="8" spans="12:18" ht="15">
      <c r="L8" s="93"/>
      <c r="M8" s="93" t="str">
        <f>INDEX(I22:I33,L5)</f>
        <v>JAN</v>
      </c>
      <c r="N8" s="93"/>
      <c r="O8" s="93"/>
      <c r="Q8" s="95">
        <f>L12-L5</f>
        <v>2</v>
      </c>
      <c r="R8" s="95">
        <f>LOOKUP(Q8,{0,1,2,3,4,5,6,7,8,9,10,11},{1,2,3,4,5,6,7,8,9,10,11,12})</f>
        <v>3</v>
      </c>
    </row>
    <row r="9" spans="1:15" ht="15">
      <c r="A9" s="133"/>
      <c r="B9" s="134"/>
      <c r="C9" s="134"/>
      <c r="L9" s="93"/>
      <c r="M9" s="93"/>
      <c r="N9" s="93"/>
      <c r="O9" s="93"/>
    </row>
    <row r="10" spans="1:15" ht="15.75">
      <c r="A10" s="135"/>
      <c r="B10" s="133"/>
      <c r="C10" s="133"/>
      <c r="L10" s="93"/>
      <c r="M10" s="96" t="str">
        <f>INDEX(I22:I33,L12)</f>
        <v>MAR</v>
      </c>
      <c r="N10" s="93"/>
      <c r="O10" s="93"/>
    </row>
    <row r="11" spans="1:15" ht="15.75">
      <c r="A11" s="135"/>
      <c r="B11" s="133"/>
      <c r="C11" s="133"/>
      <c r="L11" s="93"/>
      <c r="M11" s="93"/>
      <c r="N11" s="93"/>
      <c r="O11" s="93"/>
    </row>
    <row r="12" spans="1:24" ht="15.75">
      <c r="A12" s="136"/>
      <c r="B12" s="133"/>
      <c r="C12" s="133"/>
      <c r="L12" s="94">
        <f>Sheet1!H5</f>
        <v>3</v>
      </c>
      <c r="N12" s="93"/>
      <c r="O12" s="94" t="str">
        <f>LOOKUP(L12,{1,2,3,4,5,6,7,8,9,10,11,12},{"JAN","FEB","MAR","APR","MAY","JUN","JUL","AUG","SEP","OCT","NOV","DEC"})</f>
        <v>MAR</v>
      </c>
      <c r="Q12" s="97">
        <f>L12-L5+1</f>
        <v>3</v>
      </c>
      <c r="R12" s="98" t="s">
        <v>24</v>
      </c>
      <c r="X12" s="18">
        <f>IF(U18&lt;K18,U18+1,U18)</f>
        <v>2024</v>
      </c>
    </row>
    <row r="13" spans="1:15" ht="15.75">
      <c r="A13" s="136"/>
      <c r="B13" s="133"/>
      <c r="C13" s="133"/>
      <c r="L13" s="93"/>
      <c r="M13" s="93"/>
      <c r="N13" s="93"/>
      <c r="O13" s="93"/>
    </row>
    <row r="14" spans="1:24" ht="15.75">
      <c r="A14" s="136"/>
      <c r="B14" s="133"/>
      <c r="C14" s="133"/>
      <c r="L14" s="94" t="str">
        <f>LOOKUP(L12,{1,2,3,4,5,6,7,8,9,10,11,12},{"FEB","MAR","APR","MAY","JUN","JUL","AUG","SEP","OCT","NOV","DEC","DEC"})</f>
        <v>APR</v>
      </c>
      <c r="M14" s="93"/>
      <c r="N14" s="93"/>
      <c r="O14" s="93"/>
      <c r="X14" s="18" t="str">
        <f>CONCATENATE(L25," ",X12)</f>
        <v>APR 2024</v>
      </c>
    </row>
    <row r="15" spans="1:12" ht="15.75">
      <c r="A15" s="136"/>
      <c r="B15" s="133"/>
      <c r="C15" s="133"/>
      <c r="L15" s="96" t="str">
        <f>L14</f>
        <v>APR</v>
      </c>
    </row>
    <row r="16" spans="1:3" ht="15.75">
      <c r="A16" s="136"/>
      <c r="B16" s="133"/>
      <c r="C16" s="133"/>
    </row>
    <row r="17" spans="1:26" ht="15.75">
      <c r="A17" s="136"/>
      <c r="B17" s="133"/>
      <c r="C17" s="133"/>
      <c r="Z17" s="18" t="str">
        <f>CONCATENATE(U28," ","(",M34,")")</f>
        <v>15 (months)</v>
      </c>
    </row>
    <row r="18" spans="1:21" ht="15.75">
      <c r="A18" s="136"/>
      <c r="B18" s="133"/>
      <c r="C18" s="133"/>
      <c r="H18" s="18">
        <v>1</v>
      </c>
      <c r="K18" s="18">
        <f>INDEX(M20:M21,H18)</f>
        <v>0</v>
      </c>
      <c r="R18" s="18">
        <v>7</v>
      </c>
      <c r="U18" s="18">
        <f>Sheet1!I6</f>
        <v>2024</v>
      </c>
    </row>
    <row r="19" spans="1:3" ht="15.75">
      <c r="A19" s="136"/>
      <c r="B19" s="133"/>
      <c r="C19" s="133"/>
    </row>
    <row r="20" spans="1:18" ht="15.75">
      <c r="A20" s="136"/>
      <c r="B20" s="133"/>
      <c r="C20" s="133"/>
      <c r="D20" s="137"/>
      <c r="R20" s="18">
        <f>Sheet1!D6</f>
        <v>2023</v>
      </c>
    </row>
    <row r="21" spans="1:18" ht="15.75">
      <c r="A21" s="136"/>
      <c r="B21" s="133"/>
      <c r="C21" s="133"/>
      <c r="R21" s="18">
        <f>R20</f>
        <v>2023</v>
      </c>
    </row>
    <row r="22" spans="1:18" ht="15.75">
      <c r="A22" s="136"/>
      <c r="B22" s="133"/>
      <c r="C22" s="133"/>
      <c r="I22" s="18" t="s">
        <v>12</v>
      </c>
      <c r="R22" s="18">
        <f>R21</f>
        <v>2023</v>
      </c>
    </row>
    <row r="23" spans="1:9" ht="15.75">
      <c r="A23" s="136"/>
      <c r="B23" s="133"/>
      <c r="C23" s="133"/>
      <c r="I23" s="18" t="s">
        <v>13</v>
      </c>
    </row>
    <row r="24" spans="1:29" ht="15.75">
      <c r="A24" s="136"/>
      <c r="B24" s="133"/>
      <c r="C24" s="133"/>
      <c r="I24" s="18" t="s">
        <v>14</v>
      </c>
      <c r="R24" s="18" t="str">
        <f>CONCATENATE(M8,"/ ",R20)</f>
        <v>JAN/ 2023</v>
      </c>
      <c r="S24" s="96" t="s">
        <v>24</v>
      </c>
      <c r="U24" s="18" t="str">
        <f>CONCATENATE("w.e.f  ",R24)</f>
        <v>w.e.f  JAN/ 2023</v>
      </c>
      <c r="AA24" s="99"/>
      <c r="AB24" s="99"/>
      <c r="AC24" s="99"/>
    </row>
    <row r="25" spans="1:29" ht="15.75">
      <c r="A25" s="136"/>
      <c r="B25" s="133"/>
      <c r="C25" s="133"/>
      <c r="D25" s="18" t="s">
        <v>46</v>
      </c>
      <c r="E25" s="18" t="s">
        <v>47</v>
      </c>
      <c r="I25" s="18" t="s">
        <v>15</v>
      </c>
      <c r="L25" s="18" t="str">
        <f>CONCATENATE(IF(O12="DEC",INDEX(I22:I33,J36),L15))</f>
        <v>APR</v>
      </c>
      <c r="S25" s="96"/>
      <c r="AA25" s="100"/>
      <c r="AB25" s="100"/>
      <c r="AC25" s="99"/>
    </row>
    <row r="26" spans="1:29" ht="15.75">
      <c r="A26" s="136"/>
      <c r="B26" s="133"/>
      <c r="C26" s="133"/>
      <c r="D26" s="18" t="s">
        <v>28</v>
      </c>
      <c r="E26" s="18" t="s">
        <v>48</v>
      </c>
      <c r="I26" s="18" t="s">
        <v>16</v>
      </c>
      <c r="R26" s="18" t="str">
        <f>CONCATENATE(M10,"/ ",R22)</f>
        <v>MAR/ 2023</v>
      </c>
      <c r="S26" s="96" t="s">
        <v>24</v>
      </c>
      <c r="AA26" s="99"/>
      <c r="AB26" s="99"/>
      <c r="AC26" s="99"/>
    </row>
    <row r="27" spans="1:9" ht="15.75">
      <c r="A27" s="136"/>
      <c r="B27" s="133"/>
      <c r="C27" s="133"/>
      <c r="D27" s="18" t="s">
        <v>49</v>
      </c>
      <c r="E27" s="18" t="s">
        <v>50</v>
      </c>
      <c r="I27" s="18" t="s">
        <v>17</v>
      </c>
    </row>
    <row r="28" spans="1:26" ht="15.75">
      <c r="A28" s="136"/>
      <c r="B28" s="133"/>
      <c r="C28" s="133"/>
      <c r="D28" s="18" t="s">
        <v>51</v>
      </c>
      <c r="E28" s="18" t="s">
        <v>52</v>
      </c>
      <c r="I28" s="18" t="s">
        <v>18</v>
      </c>
      <c r="U28" s="18">
        <f>Sheet1!N8</f>
        <v>15</v>
      </c>
      <c r="W28" s="18" t="s">
        <v>42</v>
      </c>
      <c r="X28" s="18">
        <f>PF+1</f>
        <v>16</v>
      </c>
      <c r="Z28" s="18" t="str">
        <f>CONCATENATE("For CPS Holders"," ",X28,"(Months)")</f>
        <v>For CPS Holders 16(Months)</v>
      </c>
    </row>
    <row r="29" spans="1:9" ht="15.75">
      <c r="A29" s="136"/>
      <c r="B29" s="133"/>
      <c r="C29" s="133"/>
      <c r="D29" s="18" t="s">
        <v>53</v>
      </c>
      <c r="E29" s="18" t="s">
        <v>54</v>
      </c>
      <c r="I29" s="18" t="s">
        <v>19</v>
      </c>
    </row>
    <row r="30" spans="1:9" ht="15.75">
      <c r="A30" s="136"/>
      <c r="B30" s="133"/>
      <c r="C30" s="133"/>
      <c r="I30" s="18" t="s">
        <v>20</v>
      </c>
    </row>
    <row r="31" spans="1:9" ht="15.75">
      <c r="A31" s="136"/>
      <c r="B31" s="133"/>
      <c r="C31" s="133"/>
      <c r="I31" s="18" t="s">
        <v>21</v>
      </c>
    </row>
    <row r="32" spans="1:9" ht="15.75">
      <c r="A32" s="136"/>
      <c r="B32" s="133"/>
      <c r="C32" s="133"/>
      <c r="I32" s="18" t="s">
        <v>22</v>
      </c>
    </row>
    <row r="33" spans="1:18" ht="15.75">
      <c r="A33" s="136"/>
      <c r="B33" s="133"/>
      <c r="C33" s="133"/>
      <c r="I33" s="18" t="s">
        <v>23</v>
      </c>
      <c r="R33" s="18" t="str">
        <f>CONCATENATE("PF/CPS Credit From:-"," ",R24," ","To"," ",X14," (",PF," ",M34,")")</f>
        <v>PF/CPS Credit From:- JAN/ 2023 To APR 2024 (15 months)</v>
      </c>
    </row>
    <row r="34" spans="1:13" ht="15.75">
      <c r="A34" s="136"/>
      <c r="B34" s="133"/>
      <c r="C34" s="133"/>
      <c r="M34" s="18" t="str">
        <f>IF(PF=1,"month","months")</f>
        <v>months</v>
      </c>
    </row>
    <row r="35" spans="1:12" ht="15.75">
      <c r="A35" s="136"/>
      <c r="B35" s="133"/>
      <c r="C35" s="133"/>
      <c r="L35" s="18">
        <v>1</v>
      </c>
    </row>
    <row r="36" spans="1:10" ht="15.75">
      <c r="A36" s="136"/>
      <c r="B36" s="133"/>
      <c r="C36" s="133"/>
      <c r="J36" s="18">
        <v>1</v>
      </c>
    </row>
    <row r="37" spans="1:18" ht="15.75">
      <c r="A37" s="136"/>
      <c r="B37" s="133"/>
      <c r="C37" s="133"/>
      <c r="R37" s="18" t="str">
        <f>CONCATENATE("Cash from:-"," ",L25)</f>
        <v>Cash from:- APR</v>
      </c>
    </row>
    <row r="38" spans="1:3" ht="15.75">
      <c r="A38" s="136"/>
      <c r="B38" s="133"/>
      <c r="C38" s="133"/>
    </row>
    <row r="39" spans="1:3" ht="15.75">
      <c r="A39" s="136"/>
      <c r="B39" s="133"/>
      <c r="C39" s="133"/>
    </row>
    <row r="40" spans="1:3" ht="15.75">
      <c r="A40" s="136"/>
      <c r="B40" s="133"/>
      <c r="C40" s="133"/>
    </row>
    <row r="41" spans="1:10" ht="15.75">
      <c r="A41" s="136"/>
      <c r="B41" s="133"/>
      <c r="C41" s="133"/>
      <c r="J41" s="18" t="s">
        <v>25</v>
      </c>
    </row>
    <row r="42" spans="1:3" ht="15.75">
      <c r="A42" s="136"/>
      <c r="B42" s="133"/>
      <c r="C42" s="133"/>
    </row>
    <row r="43" spans="1:3" ht="15.75">
      <c r="A43" s="136"/>
      <c r="B43" s="133"/>
      <c r="C43" s="133"/>
    </row>
    <row r="44" spans="1:3" ht="15.75">
      <c r="A44" s="136"/>
      <c r="B44" s="133"/>
      <c r="C44" s="133"/>
    </row>
    <row r="45" spans="1:20" ht="15.75">
      <c r="A45" s="136"/>
      <c r="B45" s="133"/>
      <c r="C45" s="133"/>
      <c r="T45" s="18" t="str">
        <f>CONCATENATE(O46," ",R24," ","To"," ",L25,"/",X12)</f>
        <v>CPS holders 10% to CPS and 90% Cash from  JAN/ 2023 To APR/2024</v>
      </c>
    </row>
    <row r="46" spans="1:15" ht="15.75">
      <c r="A46" s="136"/>
      <c r="B46" s="133"/>
      <c r="C46" s="133"/>
      <c r="O46" s="18" t="s">
        <v>31</v>
      </c>
    </row>
    <row r="47" spans="1:3" ht="15.75">
      <c r="A47" s="136"/>
      <c r="B47" s="133"/>
      <c r="C47" s="133"/>
    </row>
    <row r="48" spans="1:15" ht="15.75">
      <c r="A48" s="136"/>
      <c r="B48" s="133"/>
      <c r="C48" s="133"/>
      <c r="O48" s="18" t="str">
        <f>CONCATENATE("PF holders "," ","Cash From"," ",'123'!G18)</f>
        <v>PF holders  Cash From APR 2024 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C1">
      <selection activeCell="O17" sqref="O17"/>
    </sheetView>
  </sheetViews>
  <sheetFormatPr defaultColWidth="9.140625" defaultRowHeight="15"/>
  <cols>
    <col min="9" max="9" width="10.7109375" style="0" bestFit="1" customWidth="1"/>
    <col min="12" max="12" width="12.8515625" style="0" customWidth="1"/>
  </cols>
  <sheetData>
    <row r="1" ht="15.75" thickBot="1"/>
    <row r="2" spans="3:12" ht="15.75" thickBot="1">
      <c r="C2" s="163" t="s">
        <v>55</v>
      </c>
      <c r="D2" s="164"/>
      <c r="E2" s="164"/>
      <c r="F2" s="164"/>
      <c r="G2" s="164"/>
      <c r="H2" s="164"/>
      <c r="I2" s="164"/>
      <c r="J2" s="164"/>
      <c r="K2" s="164"/>
      <c r="L2" s="165"/>
    </row>
    <row r="5" spans="3:9" ht="15">
      <c r="C5">
        <v>1</v>
      </c>
      <c r="D5" s="101" t="str">
        <f>INDEX(D12:D23,C5)</f>
        <v>JAN</v>
      </c>
      <c r="H5">
        <v>3</v>
      </c>
      <c r="I5" t="str">
        <f>INDEX(I12:I23,H5)</f>
        <v>MAR</v>
      </c>
    </row>
    <row r="6" spans="2:9" ht="15">
      <c r="B6">
        <v>1</v>
      </c>
      <c r="C6">
        <v>9</v>
      </c>
      <c r="D6" s="101">
        <f>INDEX(F12:F39,C6)</f>
        <v>2023</v>
      </c>
      <c r="G6">
        <v>1</v>
      </c>
      <c r="H6">
        <v>10</v>
      </c>
      <c r="I6" s="101">
        <f>INDEX(J12:J39,H6)</f>
        <v>2024</v>
      </c>
    </row>
    <row r="8" spans="3:14" ht="15">
      <c r="C8" s="102" t="str">
        <f>CONCATENATE(B6,"/",D5,"/",D6)</f>
        <v>1/JAN/2023</v>
      </c>
      <c r="I8" s="102" t="str">
        <f>CONCATENATE(G6,"/",I5,"/",I6)</f>
        <v>1/MAR/2024</v>
      </c>
      <c r="K8">
        <f>(YEAR(I8)-YEAR(C8))*12+MONTH(I8)-MONTH(C8)</f>
        <v>14</v>
      </c>
      <c r="L8" s="105" t="s">
        <v>45</v>
      </c>
      <c r="N8">
        <f>IF(K8=0,K8+1,IF(K8&gt;0,K8+1))</f>
        <v>15</v>
      </c>
    </row>
    <row r="10" spans="2:9" ht="15">
      <c r="B10" t="s">
        <v>43</v>
      </c>
      <c r="I10" t="s">
        <v>44</v>
      </c>
    </row>
    <row r="12" spans="4:10" ht="15">
      <c r="D12" t="s">
        <v>12</v>
      </c>
      <c r="E12" s="101">
        <v>1</v>
      </c>
      <c r="F12">
        <v>2015</v>
      </c>
      <c r="H12" s="101">
        <v>1</v>
      </c>
      <c r="I12" t="s">
        <v>12</v>
      </c>
      <c r="J12">
        <v>2015</v>
      </c>
    </row>
    <row r="13" spans="4:10" ht="15">
      <c r="D13" t="s">
        <v>13</v>
      </c>
      <c r="E13" s="101">
        <v>2</v>
      </c>
      <c r="F13">
        <v>2016</v>
      </c>
      <c r="H13" s="101">
        <v>2</v>
      </c>
      <c r="I13" t="s">
        <v>13</v>
      </c>
      <c r="J13">
        <v>2016</v>
      </c>
    </row>
    <row r="14" spans="4:15" ht="15">
      <c r="D14" t="s">
        <v>14</v>
      </c>
      <c r="E14" s="101">
        <v>3</v>
      </c>
      <c r="F14">
        <v>2017</v>
      </c>
      <c r="H14" s="101">
        <v>3</v>
      </c>
      <c r="I14" t="s">
        <v>14</v>
      </c>
      <c r="J14">
        <v>2017</v>
      </c>
      <c r="O14" t="s">
        <v>57</v>
      </c>
    </row>
    <row r="15" spans="4:10" ht="15">
      <c r="D15" t="s">
        <v>15</v>
      </c>
      <c r="E15" s="101">
        <v>4</v>
      </c>
      <c r="F15">
        <v>2018</v>
      </c>
      <c r="H15" s="101">
        <v>4</v>
      </c>
      <c r="I15" t="s">
        <v>15</v>
      </c>
      <c r="J15">
        <v>2018</v>
      </c>
    </row>
    <row r="16" spans="4:15" ht="15">
      <c r="D16" t="s">
        <v>16</v>
      </c>
      <c r="E16" s="101">
        <v>5</v>
      </c>
      <c r="F16">
        <v>2019</v>
      </c>
      <c r="H16" s="101">
        <v>5</v>
      </c>
      <c r="I16" t="s">
        <v>16</v>
      </c>
      <c r="J16">
        <v>2019</v>
      </c>
      <c r="O16" t="s">
        <v>58</v>
      </c>
    </row>
    <row r="17" spans="4:10" ht="15">
      <c r="D17" t="s">
        <v>17</v>
      </c>
      <c r="E17" s="101">
        <v>6</v>
      </c>
      <c r="F17">
        <v>2020</v>
      </c>
      <c r="H17" s="101">
        <v>6</v>
      </c>
      <c r="I17" t="s">
        <v>17</v>
      </c>
      <c r="J17">
        <v>2020</v>
      </c>
    </row>
    <row r="18" spans="4:10" ht="15">
      <c r="D18" t="s">
        <v>18</v>
      </c>
      <c r="E18" s="101">
        <v>7</v>
      </c>
      <c r="F18">
        <v>2021</v>
      </c>
      <c r="H18" s="101">
        <v>7</v>
      </c>
      <c r="I18" t="s">
        <v>18</v>
      </c>
      <c r="J18">
        <v>2021</v>
      </c>
    </row>
    <row r="19" spans="4:10" ht="15">
      <c r="D19" t="s">
        <v>19</v>
      </c>
      <c r="E19" s="101">
        <v>8</v>
      </c>
      <c r="F19">
        <v>2022</v>
      </c>
      <c r="H19" s="101">
        <v>8</v>
      </c>
      <c r="I19" t="s">
        <v>19</v>
      </c>
      <c r="J19">
        <v>2022</v>
      </c>
    </row>
    <row r="20" spans="4:10" ht="15">
      <c r="D20" t="s">
        <v>20</v>
      </c>
      <c r="E20" s="101">
        <v>9</v>
      </c>
      <c r="F20">
        <v>2023</v>
      </c>
      <c r="H20" s="101">
        <v>9</v>
      </c>
      <c r="I20" t="s">
        <v>20</v>
      </c>
      <c r="J20">
        <v>2023</v>
      </c>
    </row>
    <row r="21" spans="4:10" ht="15">
      <c r="D21" t="s">
        <v>21</v>
      </c>
      <c r="E21" s="101">
        <v>10</v>
      </c>
      <c r="F21">
        <v>2024</v>
      </c>
      <c r="H21" s="101">
        <v>10</v>
      </c>
      <c r="I21" t="s">
        <v>21</v>
      </c>
      <c r="J21">
        <v>2024</v>
      </c>
    </row>
    <row r="22" spans="4:10" ht="15">
      <c r="D22" t="s">
        <v>22</v>
      </c>
      <c r="E22" s="101">
        <v>11</v>
      </c>
      <c r="F22">
        <v>2025</v>
      </c>
      <c r="H22" s="101">
        <v>11</v>
      </c>
      <c r="I22" t="s">
        <v>22</v>
      </c>
      <c r="J22">
        <v>2025</v>
      </c>
    </row>
    <row r="23" spans="4:10" ht="15">
      <c r="D23" t="s">
        <v>23</v>
      </c>
      <c r="E23" s="101">
        <v>12</v>
      </c>
      <c r="F23">
        <v>2026</v>
      </c>
      <c r="H23" s="101">
        <v>12</v>
      </c>
      <c r="I23" t="s">
        <v>23</v>
      </c>
      <c r="J23">
        <v>2026</v>
      </c>
    </row>
    <row r="24" spans="6:10" ht="15">
      <c r="F24">
        <v>2027</v>
      </c>
      <c r="J24">
        <v>2027</v>
      </c>
    </row>
    <row r="25" spans="6:10" ht="15">
      <c r="F25">
        <v>2028</v>
      </c>
      <c r="J25">
        <v>2028</v>
      </c>
    </row>
    <row r="26" spans="6:10" ht="15">
      <c r="F26">
        <v>2029</v>
      </c>
      <c r="J26">
        <v>2029</v>
      </c>
    </row>
    <row r="27" spans="6:10" ht="15">
      <c r="F27">
        <v>2030</v>
      </c>
      <c r="J27">
        <v>2030</v>
      </c>
    </row>
    <row r="28" spans="6:10" ht="15">
      <c r="F28">
        <v>2031</v>
      </c>
      <c r="J28">
        <v>2031</v>
      </c>
    </row>
    <row r="29" spans="6:10" ht="15">
      <c r="F29">
        <v>2032</v>
      </c>
      <c r="J29">
        <v>2032</v>
      </c>
    </row>
    <row r="30" spans="6:10" ht="15">
      <c r="F30">
        <v>2033</v>
      </c>
      <c r="J30">
        <v>2033</v>
      </c>
    </row>
    <row r="31" spans="6:10" ht="15">
      <c r="F31">
        <v>2034</v>
      </c>
      <c r="J31">
        <v>2034</v>
      </c>
    </row>
    <row r="32" spans="6:10" ht="15">
      <c r="F32">
        <v>2035</v>
      </c>
      <c r="J32">
        <v>2035</v>
      </c>
    </row>
    <row r="33" spans="6:10" ht="15">
      <c r="F33">
        <v>2036</v>
      </c>
      <c r="J33">
        <v>2036</v>
      </c>
    </row>
    <row r="34" spans="6:10" ht="15">
      <c r="F34">
        <v>2037</v>
      </c>
      <c r="J34">
        <v>2037</v>
      </c>
    </row>
    <row r="35" spans="6:10" ht="15">
      <c r="F35">
        <v>2038</v>
      </c>
      <c r="J35">
        <v>2038</v>
      </c>
    </row>
    <row r="36" spans="6:10" ht="15">
      <c r="F36">
        <v>2039</v>
      </c>
      <c r="J36">
        <v>2039</v>
      </c>
    </row>
    <row r="37" spans="6:10" ht="15">
      <c r="F37">
        <v>2040</v>
      </c>
      <c r="J37">
        <v>2040</v>
      </c>
    </row>
    <row r="38" spans="6:10" ht="15">
      <c r="F38">
        <v>2041</v>
      </c>
      <c r="J38">
        <v>2041</v>
      </c>
    </row>
    <row r="39" spans="6:10" ht="15">
      <c r="F39">
        <v>2042</v>
      </c>
      <c r="J39">
        <v>2042</v>
      </c>
    </row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hihi</cp:lastModifiedBy>
  <cp:lastPrinted>2023-10-25T04:39:53Z</cp:lastPrinted>
  <dcterms:created xsi:type="dcterms:W3CDTF">2013-06-14T23:20:46Z</dcterms:created>
  <dcterms:modified xsi:type="dcterms:W3CDTF">2024-03-15T18:35:19Z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