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Data" sheetId="1" r:id="rId1"/>
    <sheet name="Sheet1" sheetId="2" r:id="rId2"/>
    <sheet name="Form1" sheetId="3" r:id="rId3"/>
    <sheet name="Form2" sheetId="4" r:id="rId4"/>
    <sheet name="Proceedings" sheetId="5" r:id="rId5"/>
    <sheet name="rough" sheetId="6" state="hidden" r:id="rId6"/>
    <sheet name="Sheet4" sheetId="7" state="hidden" r:id="rId7"/>
    <sheet name="calculation" sheetId="8" r:id="rId8"/>
    <sheet name="Form40" sheetId="9" r:id="rId9"/>
  </sheets>
  <externalReferences>
    <externalReference r:id="rId12"/>
    <externalReference r:id="rId13"/>
  </externalReferences>
  <definedNames>
    <definedName name="_01.07.2008">#REF!</definedName>
    <definedName name="_xlfn.BAHTTEXT" hidden="1">#NAME?</definedName>
  </definedNames>
  <calcPr fullCalcOnLoad="1"/>
</workbook>
</file>

<file path=xl/sharedStrings.xml><?xml version="1.0" encoding="utf-8"?>
<sst xmlns="http://schemas.openxmlformats.org/spreadsheetml/2006/main" count="423" uniqueCount="368">
  <si>
    <t>Prepared by R.Ramesh Tekmal.9989663755.www.prtumedak.org</t>
  </si>
  <si>
    <t>Prepared by R.Ramesh.Tekmal,9989663755.www.prtumedak.org</t>
  </si>
  <si>
    <t>Name of Employee</t>
  </si>
  <si>
    <t>Designation</t>
  </si>
  <si>
    <t>Department/Office</t>
  </si>
  <si>
    <t>Date and rate of commencementr of contribution</t>
  </si>
  <si>
    <t>Date of Retirement</t>
  </si>
  <si>
    <t>Application For Refund</t>
  </si>
  <si>
    <t>of Family Benefit Fund's Amount</t>
  </si>
  <si>
    <t>As per G.O Ms.No 307 Dated November 1974</t>
  </si>
  <si>
    <t>Schedule III (See Rule 6)</t>
  </si>
  <si>
    <t>Andhrapradesh Family Benefit Fund</t>
  </si>
  <si>
    <t>:</t>
  </si>
  <si>
    <t>Signature of the appicant</t>
  </si>
  <si>
    <t>Attested by Gazetted Officer :</t>
  </si>
  <si>
    <t>Name :</t>
  </si>
  <si>
    <t>Designation :</t>
  </si>
  <si>
    <t>Office Seal :</t>
  </si>
  <si>
    <t>Date</t>
  </si>
  <si>
    <t>CERTIFICATE</t>
  </si>
  <si>
    <t xml:space="preserve"> This is to certify that Sri/Smt ________________________________ is only widow of Late Sri / Smt _______________________________ deceased___________________________________(Office)________</t>
  </si>
  <si>
    <t>CERTIFYING OFFICER</t>
  </si>
  <si>
    <t>RECEIPT</t>
  </si>
  <si>
    <t>" Attested"</t>
  </si>
  <si>
    <t>Attesting Officer</t>
  </si>
  <si>
    <t>Signature of the Receiver</t>
  </si>
  <si>
    <t>NON-DRAWAL CERTIFICATE</t>
  </si>
  <si>
    <t>Certified that the Late Sri/Smt ______________________________________________  was in service on the date of his death .He was holding the post of __________________________________________in the ___________________Office /Department</t>
  </si>
  <si>
    <t>Name of the Employee</t>
  </si>
  <si>
    <t>Name of the working Place</t>
  </si>
  <si>
    <t>Period of extraordinary leave during which the contribution to the fund was not made</t>
  </si>
  <si>
    <t>Date of Commencement FBF</t>
  </si>
  <si>
    <t>Jan</t>
  </si>
  <si>
    <t>Feb</t>
  </si>
  <si>
    <t>Mar</t>
  </si>
  <si>
    <t>April</t>
  </si>
  <si>
    <t>May</t>
  </si>
  <si>
    <t>June</t>
  </si>
  <si>
    <t>July</t>
  </si>
  <si>
    <t>August</t>
  </si>
  <si>
    <t>Sep</t>
  </si>
  <si>
    <t>Oct</t>
  </si>
  <si>
    <t>Nov</t>
  </si>
  <si>
    <t>Dec</t>
  </si>
  <si>
    <t>Opening Balance</t>
  </si>
  <si>
    <t>Period</t>
  </si>
  <si>
    <t>Interest rate</t>
  </si>
  <si>
    <t>Interest Amount</t>
  </si>
  <si>
    <t>Principle Amount</t>
  </si>
  <si>
    <t>Total</t>
  </si>
  <si>
    <t>Aprl 1986 to Mar 1987</t>
  </si>
  <si>
    <t>Aprl 1987 to Mar 1988</t>
  </si>
  <si>
    <t>Aprl 1988 to Mar 1989</t>
  </si>
  <si>
    <t>Aprl 1989 to Mar 1990</t>
  </si>
  <si>
    <t>Aprl 1990 to Mar 1991</t>
  </si>
  <si>
    <t>Aprl 1991 to Mar 1992</t>
  </si>
  <si>
    <t>Aprl 1992 to Mar 1993</t>
  </si>
  <si>
    <t>Aprl 1993 to Mar 1994</t>
  </si>
  <si>
    <t>Aprl 1995 to Mar 1996</t>
  </si>
  <si>
    <t>Aprl 1994 to Mar 1995</t>
  </si>
  <si>
    <t>Aprl 1996 to Mar 1997</t>
  </si>
  <si>
    <t>Aprl 1997 to Mar 1998</t>
  </si>
  <si>
    <t>Aprl 1998 to Mar 1999</t>
  </si>
  <si>
    <t>Aprl 1999 to Mar 2000</t>
  </si>
  <si>
    <t>Aprl 2000to Mar 2001</t>
  </si>
  <si>
    <t>Aprl 2001 to Mar 2002</t>
  </si>
  <si>
    <t>Aprl 2002 to Mar 2003</t>
  </si>
  <si>
    <t>Aprl 2003 to Mar 2004</t>
  </si>
  <si>
    <t>Aprl 2004 to Mar 2005</t>
  </si>
  <si>
    <t>Aprl 2005 to Mar 2006</t>
  </si>
  <si>
    <t>Aprl 2006 to Mar 2007</t>
  </si>
  <si>
    <t>Aprl 2007 to Mar 2008</t>
  </si>
  <si>
    <t>Aprl 2008 to Mar 2009</t>
  </si>
  <si>
    <t>Aprl 2009 to Mar 2010</t>
  </si>
  <si>
    <t>Aprl 2010 to Mar 2011</t>
  </si>
  <si>
    <t>Aprl 2011 to Mar 2012</t>
  </si>
  <si>
    <t>April 1985 to Mar 1986</t>
  </si>
  <si>
    <t>Nov1984 to Mar 1985</t>
  </si>
  <si>
    <t>Proceedings Issued by</t>
  </si>
  <si>
    <t>Place of Working</t>
  </si>
  <si>
    <t>ORDERS</t>
  </si>
  <si>
    <t>Sri</t>
  </si>
  <si>
    <t>Smt</t>
  </si>
  <si>
    <t xml:space="preserve">    The Sanction orders are entered in the Service Register.</t>
  </si>
  <si>
    <t>Copy to</t>
  </si>
  <si>
    <t>The STO for Favourable actions</t>
  </si>
  <si>
    <t>Copy to the Party concerned</t>
  </si>
  <si>
    <t>Copy to the Office file</t>
  </si>
  <si>
    <t>Name of the Officer</t>
  </si>
  <si>
    <t>Sri.P.Veersangappa.B.Sc.,B.Ed.</t>
  </si>
  <si>
    <t>Date:</t>
  </si>
  <si>
    <t>Proc.No:</t>
  </si>
  <si>
    <t>Sub:</t>
  </si>
  <si>
    <t>Ref:</t>
  </si>
  <si>
    <t>1.G.O.Ms.No 307 dt  -11-2004</t>
  </si>
  <si>
    <t>3.Application of the Individual</t>
  </si>
  <si>
    <t>Interest rate %</t>
  </si>
  <si>
    <t>8.5%</t>
  </si>
  <si>
    <t>10%</t>
  </si>
  <si>
    <t>10.5%</t>
  </si>
  <si>
    <t>12%</t>
  </si>
  <si>
    <t>11%</t>
  </si>
  <si>
    <t>9.5%</t>
  </si>
  <si>
    <t>9%</t>
  </si>
  <si>
    <t>Sl.No</t>
  </si>
  <si>
    <t>8%</t>
  </si>
  <si>
    <t>Remarks</t>
  </si>
  <si>
    <t>Fathers Name</t>
  </si>
  <si>
    <t>LIC</t>
  </si>
  <si>
    <t>Annexure</t>
  </si>
  <si>
    <t>Fed.</t>
  </si>
  <si>
    <t>CP</t>
  </si>
  <si>
    <t>PT</t>
  </si>
  <si>
    <t>GI</t>
  </si>
  <si>
    <t>APGLI</t>
  </si>
  <si>
    <t>GPF</t>
  </si>
  <si>
    <t>Rupees in Words Conversion</t>
  </si>
  <si>
    <t>Number</t>
  </si>
  <si>
    <t>Deductions</t>
  </si>
  <si>
    <t>mail to   ramesh.koora@gmail.com</t>
  </si>
  <si>
    <r>
      <t>and send it to</t>
    </r>
    <r>
      <rPr>
        <b/>
        <sz val="10"/>
        <rFont val="Arial"/>
        <family val="2"/>
      </rPr>
      <t xml:space="preserve">     </t>
    </r>
    <r>
      <rPr>
        <b/>
        <sz val="12"/>
        <color indexed="10"/>
        <rFont val="Arial"/>
        <family val="2"/>
      </rPr>
      <t>567678</t>
    </r>
  </si>
  <si>
    <t>visit always for latest events     www.rameshkoora.8m.com</t>
  </si>
  <si>
    <t>JOIN RAMKO</t>
  </si>
  <si>
    <t>Further any problems Please Contact on 9948841000</t>
  </si>
  <si>
    <t>Send a Messege  As</t>
  </si>
  <si>
    <t>This Sheet is Prepared By RAMESH KOORA, Karimnagar</t>
  </si>
  <si>
    <t>Join in My free SMS Group</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</si>
  <si>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</si>
  <si>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</si>
  <si>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</si>
  <si>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</si>
  <si>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</si>
  <si>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</si>
  <si>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</si>
  <si>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</si>
  <si>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</si>
  <si>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</si>
  <si>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</si>
  <si>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</si>
  <si>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</si>
  <si>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</si>
  <si>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</si>
  <si>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</si>
  <si>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</si>
  <si>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</si>
  <si>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</si>
  <si>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</si>
  <si>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</si>
  <si>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</si>
  <si>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</si>
  <si>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</si>
  <si>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</si>
  <si>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</si>
  <si>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</si>
  <si>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</si>
  <si>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</si>
  <si>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</si>
  <si>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</si>
  <si>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</si>
  <si>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</si>
  <si>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</si>
  <si>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</si>
  <si>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</si>
  <si>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</si>
  <si>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</si>
  <si>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</si>
  <si>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</si>
  <si>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</si>
  <si>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</si>
  <si>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</si>
  <si>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</si>
  <si>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</si>
  <si>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</si>
  <si>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</si>
  <si>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</si>
  <si>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</si>
  <si>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</si>
  <si>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</si>
  <si>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</si>
  <si>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</si>
  <si>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</si>
  <si>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</si>
  <si>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</si>
  <si>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</si>
  <si>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</si>
  <si>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</si>
  <si>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</si>
  <si>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</si>
  <si>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</si>
  <si>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</si>
  <si>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</si>
  <si>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</si>
  <si>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</si>
  <si>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</si>
  <si>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</si>
  <si>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</si>
  <si>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</si>
  <si>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</si>
  <si>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</si>
  <si>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</si>
  <si>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</si>
  <si>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</si>
  <si>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</si>
  <si>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</si>
  <si>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</si>
  <si>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</si>
  <si>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</si>
  <si>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</si>
  <si>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</si>
  <si>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</si>
  <si>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</si>
  <si>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</si>
  <si>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</si>
  <si>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</si>
  <si>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</si>
  <si>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</si>
  <si>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</si>
  <si>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</si>
  <si>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</si>
  <si>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</si>
  <si>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</si>
  <si>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</si>
  <si>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</si>
  <si>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</si>
  <si>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</si>
  <si>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</si>
  <si>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Rc.No</t>
  </si>
  <si>
    <t>Sub:-</t>
  </si>
  <si>
    <t>Ref:-</t>
  </si>
  <si>
    <t>1.G.O.Ms.No 307 Fin &amp; Plg dated 9.11.1974</t>
  </si>
  <si>
    <t xml:space="preserve">                          The above employed have been contributiing the A.P State Employees Family Fund and his particulars are as follow.</t>
  </si>
  <si>
    <t>Category Service</t>
  </si>
  <si>
    <t>Grade and Basic Pay</t>
  </si>
  <si>
    <t>Whether service are confirmed.regularised/Temporary</t>
  </si>
  <si>
    <t>Amount of FB Fund Monthly Contribution Rs.10/ or Rs.5/</t>
  </si>
  <si>
    <t>A.P.E.B. Card No</t>
  </si>
  <si>
    <t>Date of 1st Appointment</t>
  </si>
  <si>
    <t>Date of Commencement of contribution to FB Fund</t>
  </si>
  <si>
    <t>regularised</t>
  </si>
  <si>
    <t>Rs.10/</t>
  </si>
  <si>
    <t>Date of First Appointment</t>
  </si>
  <si>
    <t>2.Govt Memo No 48316A/120 Accts,11/75-Fin &amp; Plgdt 6.01.1975.</t>
  </si>
  <si>
    <t>Month in which the last contribution has been</t>
  </si>
  <si>
    <t>deducted</t>
  </si>
  <si>
    <t>Whethere availed any extra ordinary leave</t>
  </si>
  <si>
    <t>if so,duration of leave</t>
  </si>
  <si>
    <t>Total duration of contribution years</t>
  </si>
  <si>
    <t>Whethere the month wise deduction</t>
  </si>
  <si>
    <t>Statement indicating Token No and</t>
  </si>
  <si>
    <t>Date is enclosed</t>
  </si>
  <si>
    <t xml:space="preserve">Total amount of FBF at the credit of </t>
  </si>
  <si>
    <t>Employee</t>
  </si>
  <si>
    <t>No</t>
  </si>
  <si>
    <t>-----</t>
  </si>
  <si>
    <t>Period for which the FB</t>
  </si>
  <si>
    <t>Reasons for not deducting the FB Fund</t>
  </si>
  <si>
    <t>(other than availment to EOL if any)</t>
  </si>
  <si>
    <t>Fund has not been deducted</t>
  </si>
  <si>
    <t>Yes</t>
  </si>
  <si>
    <t xml:space="preserve">                        The above particulars have been verified with the documents and service book of the incumbent submitted by the concerned Officer and found Correct.</t>
  </si>
  <si>
    <t>SECTION INCHARGE</t>
  </si>
  <si>
    <t>Submitte for orders please:</t>
  </si>
  <si>
    <t>APTC FORM -  40</t>
  </si>
  <si>
    <t>Name &amp; Designation /Subsciber</t>
  </si>
  <si>
    <t>Pay Rs.</t>
  </si>
  <si>
    <t>Account No</t>
  </si>
  <si>
    <t>No &amp; Date of Sanction of the Proceedings</t>
  </si>
  <si>
    <t>Natute &amp; Amount of withdrawal</t>
  </si>
  <si>
    <t>Employee or Nominee</t>
  </si>
  <si>
    <t>Final/Part final Payment Rs.</t>
  </si>
  <si>
    <t>Advances</t>
  </si>
  <si>
    <t>For the Month &amp; Year</t>
  </si>
  <si>
    <t xml:space="preserve">Bill For </t>
  </si>
  <si>
    <t xml:space="preserve">Dist </t>
  </si>
  <si>
    <t>Trans ID</t>
  </si>
  <si>
    <t>D.D.O's T.T.B.R No</t>
  </si>
  <si>
    <t>……………………………</t>
  </si>
  <si>
    <t>TREASURY/PAO CODE</t>
  </si>
  <si>
    <t>Major Head</t>
  </si>
  <si>
    <t>DDO CODE</t>
  </si>
  <si>
    <t>Sub Major Head</t>
  </si>
  <si>
    <t>--</t>
  </si>
  <si>
    <t>DDO Desigination</t>
  </si>
  <si>
    <t>Minor Head</t>
  </si>
  <si>
    <t>DDO Office Name</t>
  </si>
  <si>
    <t>Goup Sub Head</t>
  </si>
  <si>
    <t>Bank Brach Code</t>
  </si>
  <si>
    <t>Sub Head</t>
  </si>
  <si>
    <t>Bank Branch Name</t>
  </si>
  <si>
    <t xml:space="preserve"> Detailed Head</t>
  </si>
  <si>
    <t>Sub Detailed Head</t>
  </si>
  <si>
    <t>Interest fund (Disbursement)</t>
  </si>
  <si>
    <t>Non Paln = N/Plan=P</t>
  </si>
  <si>
    <t>N</t>
  </si>
  <si>
    <t>Charged=C/Voted=V</t>
  </si>
  <si>
    <t>V</t>
  </si>
  <si>
    <t>Contigency Fund MH/              Service Major Head</t>
  </si>
  <si>
    <t>TOTAL</t>
  </si>
  <si>
    <t>Bill total amount Rs.</t>
  </si>
  <si>
    <t>Rupees</t>
  </si>
  <si>
    <t>Payable with adjustment</t>
  </si>
  <si>
    <t>Received amount</t>
  </si>
  <si>
    <t>Drwaing Oficer /Authority</t>
  </si>
  <si>
    <t>Designation of the Sanctioning Authority------------------------------------------------------------------------------------------------------------</t>
  </si>
  <si>
    <t>Note : Original Sanction order Should be enclosed</t>
  </si>
  <si>
    <t>FOR USE IN TREASURY / PAY &amp; ACCOUNTS OFFICE ONLY</t>
  </si>
  <si>
    <t>DETAILS OF BUDJET</t>
  </si>
  <si>
    <t>Pay Rs………………………..( Rupees………………………………………………………</t>
  </si>
  <si>
    <t>………………………………………………………………………………………………….</t>
  </si>
  <si>
    <t>1……………………………………….   Yearlt Budget allotment                    Rs…………………………………………………..</t>
  </si>
  <si>
    <t>………………………………………………….only) by cash/Cheque/Draft/Account Credit /Adjustment.</t>
  </si>
  <si>
    <t>3.Balance………………………………………….                                              Rs…………………………………………………..</t>
  </si>
  <si>
    <t>Drawing Authority</t>
  </si>
  <si>
    <t>Treasury Officer Pay &amp; Accounts Officer</t>
  </si>
  <si>
    <t>For Use Accountant General Office</t>
  </si>
  <si>
    <t>(P.T.O)</t>
  </si>
  <si>
    <t>DDO Code</t>
  </si>
  <si>
    <t>DDO Designation</t>
  </si>
  <si>
    <t>MEO</t>
  </si>
  <si>
    <t>SBH Jogipet</t>
  </si>
  <si>
    <t>Proceeding No</t>
  </si>
  <si>
    <t>FBF Saving amount along with interest afiter retirement</t>
  </si>
  <si>
    <t>2.Contains this Bill with expenditure of incumbent                                       Rs</t>
  </si>
  <si>
    <t>2202-149</t>
  </si>
  <si>
    <t>up to  01-10-1984</t>
  </si>
  <si>
    <t>FBF FINAL PAYMENT PROGRAMME</t>
  </si>
  <si>
    <t>FBF Card No</t>
  </si>
  <si>
    <t>NO</t>
  </si>
  <si>
    <t>Scale and Basic Pay</t>
  </si>
  <si>
    <t>6700-20110</t>
  </si>
  <si>
    <t>6900-20680</t>
  </si>
  <si>
    <t>7100-21250</t>
  </si>
  <si>
    <t>7520-22430</t>
  </si>
  <si>
    <t>7740-23040</t>
  </si>
  <si>
    <t>7960-23650</t>
  </si>
  <si>
    <t>8440-24950</t>
  </si>
  <si>
    <t>9200-27000</t>
  </si>
  <si>
    <t>9460-27700</t>
  </si>
  <si>
    <t>10020-29200</t>
  </si>
  <si>
    <t>10900-31550</t>
  </si>
  <si>
    <t>11530-33200</t>
  </si>
  <si>
    <t>11860-34050</t>
  </si>
  <si>
    <t>12550-35800</t>
  </si>
  <si>
    <t>12910-35800</t>
  </si>
  <si>
    <t>13660-38750</t>
  </si>
  <si>
    <t>14860-39540</t>
  </si>
  <si>
    <t>15280-40510</t>
  </si>
  <si>
    <t>16150-42590</t>
  </si>
  <si>
    <t>18030-43630</t>
  </si>
  <si>
    <t>19050-45850</t>
  </si>
  <si>
    <t>20680-46960</t>
  </si>
  <si>
    <t>21820-48160</t>
  </si>
  <si>
    <t>23650-49360</t>
  </si>
  <si>
    <t>25600-50560</t>
  </si>
  <si>
    <t>27000-51760</t>
  </si>
  <si>
    <t>29200-53060</t>
  </si>
  <si>
    <t>31550-53060</t>
  </si>
  <si>
    <t>37600-54360</t>
  </si>
  <si>
    <t>41550-55660</t>
  </si>
  <si>
    <t>44740-55660</t>
  </si>
  <si>
    <t>K.Kistaiah</t>
  </si>
  <si>
    <t>Venka Goud</t>
  </si>
  <si>
    <t>LFL.HM</t>
  </si>
  <si>
    <t>PS.Bardipur</t>
  </si>
  <si>
    <t>09-03-1979</t>
  </si>
  <si>
    <t>A2/12/2012</t>
  </si>
  <si>
    <t>01.06.2012</t>
  </si>
  <si>
    <t>Mar 2012 to April 2012</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</si>
</sst>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409]mmm/yy;@"/>
    <numFmt numFmtId="179" formatCode="m/d;@"/>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_(* #,##0.0_);_(* \(#,##0.0\);_(* &quot;-&quot;??_);_(@_)"/>
    <numFmt numFmtId="187" formatCode="_(* #,##0_);_(* \(#,##0\);_(* &quot;-&quot;??_);_(@_)"/>
    <numFmt numFmtId="188" formatCode="[$-409]dddd\,\ mmmm\ dd\,\ yyyy"/>
    <numFmt numFmtId="189" formatCode="[$-409]d\-mmm\-yy;@"/>
    <numFmt numFmtId="190" formatCode="[$-409]d\-mmm\-yyyy;@"/>
    <numFmt numFmtId="191" formatCode="[$-409]mmmm\ d\,\ yyyy;@"/>
    <numFmt numFmtId="192" formatCode="[$-1010000]d/m/yyyy;@"/>
    <numFmt numFmtId="193" formatCode="[$-409]h:mm:ss\ AM/PM"/>
    <numFmt numFmtId="194" formatCode="dd/mm/yyyy;@"/>
    <numFmt numFmtId="195" formatCode="d\.m\.yy;@"/>
    <numFmt numFmtId="196" formatCode="[$-1010000]d/m/yy;@"/>
    <numFmt numFmtId="197" formatCode="[$-4010000]d/m/yy;@"/>
    <numFmt numFmtId="198" formatCode="&quot;$&quot;#,##0.00"/>
    <numFmt numFmtId="199" formatCode="#,##0.00;[Red]#,##0.00"/>
    <numFmt numFmtId="200" formatCode="_(* #,##0.000_);_(* \(#,##0.000\);_(* &quot;-&quot;??_);_(@_)"/>
    <numFmt numFmtId="201" formatCode="0_);\(0\)"/>
    <numFmt numFmtId="202" formatCode="0.0_);\(0.0\)"/>
    <numFmt numFmtId="203" formatCode="0.00_);\(0.00\)"/>
    <numFmt numFmtId="204" formatCode="0.0000"/>
    <numFmt numFmtId="205" formatCode="0.00000"/>
    <numFmt numFmtId="206" formatCode="0.000000"/>
  </numFmts>
  <fonts count="89">
    <font>
      <sz val="10"/>
      <name val="Arial"/>
      <family val="0"/>
    </font>
    <font>
      <sz val="8"/>
      <name val="Arial"/>
      <family val="0"/>
    </font>
    <font>
      <b/>
      <sz val="10"/>
      <name val="Arial"/>
      <family val="2"/>
    </font>
    <font>
      <b/>
      <sz val="10"/>
      <color indexed="10"/>
      <name val="Arial"/>
      <family val="2"/>
    </font>
    <font>
      <b/>
      <sz val="18"/>
      <name val="Centaur"/>
      <family val="1"/>
    </font>
    <font>
      <b/>
      <sz val="22"/>
      <name val="Centaur"/>
      <family val="1"/>
    </font>
    <font>
      <sz val="14"/>
      <name val="Centaur"/>
      <family val="1"/>
    </font>
    <font>
      <sz val="12"/>
      <name val="Centaur"/>
      <family val="1"/>
    </font>
    <font>
      <b/>
      <u val="single"/>
      <sz val="18"/>
      <name val="Centaur"/>
      <family val="1"/>
    </font>
    <font>
      <sz val="10"/>
      <color indexed="10"/>
      <name val="Arial"/>
      <family val="0"/>
    </font>
    <font>
      <sz val="10"/>
      <color indexed="60"/>
      <name val="Arial"/>
      <family val="2"/>
    </font>
    <font>
      <sz val="12"/>
      <name val="Times New Roman"/>
      <family val="1"/>
    </font>
    <font>
      <sz val="14"/>
      <name val="Times New Roman"/>
      <family val="1"/>
    </font>
    <font>
      <sz val="11"/>
      <name val="Times New Roman"/>
      <family val="1"/>
    </font>
    <font>
      <b/>
      <sz val="16"/>
      <color indexed="10"/>
      <name val="Tempus Sans ITC"/>
      <family val="5"/>
    </font>
    <font>
      <b/>
      <sz val="16"/>
      <color indexed="8"/>
      <name val="Tempus Sans ITC"/>
      <family val="5"/>
    </font>
    <font>
      <b/>
      <sz val="12"/>
      <name val="Arial"/>
      <family val="2"/>
    </font>
    <font>
      <b/>
      <sz val="11"/>
      <color indexed="8"/>
      <name val="Arial"/>
      <family val="2"/>
    </font>
    <font>
      <b/>
      <sz val="12"/>
      <color indexed="8"/>
      <name val="Arial"/>
      <family val="2"/>
    </font>
    <font>
      <b/>
      <sz val="12"/>
      <color indexed="12"/>
      <name val="Arial"/>
      <family val="2"/>
    </font>
    <font>
      <b/>
      <sz val="10"/>
      <color indexed="12"/>
      <name val="Arial"/>
      <family val="2"/>
    </font>
    <font>
      <b/>
      <sz val="12"/>
      <color indexed="10"/>
      <name val="Arial"/>
      <family val="2"/>
    </font>
    <font>
      <b/>
      <u val="single"/>
      <sz val="11"/>
      <color indexed="14"/>
      <name val="Arial"/>
      <family val="2"/>
    </font>
    <font>
      <sz val="10"/>
      <name val="Centaur"/>
      <family val="1"/>
    </font>
    <font>
      <b/>
      <sz val="14"/>
      <name val="Centaur"/>
      <family val="1"/>
    </font>
    <font>
      <b/>
      <sz val="12"/>
      <name val="Centaur"/>
      <family val="1"/>
    </font>
    <font>
      <b/>
      <sz val="16"/>
      <name val="Centaur"/>
      <family val="1"/>
    </font>
    <font>
      <b/>
      <u val="single"/>
      <sz val="16"/>
      <name val="Centaur"/>
      <family val="1"/>
    </font>
    <font>
      <b/>
      <u val="single"/>
      <sz val="12"/>
      <name val="Centaur"/>
      <family val="1"/>
    </font>
    <font>
      <b/>
      <sz val="11"/>
      <name val="Centaur"/>
      <family val="1"/>
    </font>
    <font>
      <u val="single"/>
      <sz val="10"/>
      <color indexed="12"/>
      <name val="Arial"/>
      <family val="0"/>
    </font>
    <font>
      <u val="single"/>
      <sz val="10"/>
      <color indexed="36"/>
      <name val="Arial"/>
      <family val="0"/>
    </font>
    <font>
      <sz val="13"/>
      <name val="Centaur"/>
      <family val="1"/>
    </font>
    <font>
      <sz val="10"/>
      <name val="Times New Roman"/>
      <family val="1"/>
    </font>
    <font>
      <b/>
      <sz val="14"/>
      <name val="Times New Roman"/>
      <family val="1"/>
    </font>
    <font>
      <b/>
      <sz val="13"/>
      <name val="Times New Roman"/>
      <family val="1"/>
    </font>
    <font>
      <sz val="13"/>
      <name val="Times New Roman"/>
      <family val="1"/>
    </font>
    <font>
      <sz val="16"/>
      <name val="Times New Roman"/>
      <family val="1"/>
    </font>
    <font>
      <b/>
      <sz val="16"/>
      <name val="Times New Roman"/>
      <family val="1"/>
    </font>
    <font>
      <b/>
      <sz val="10"/>
      <name val="Times New Roman"/>
      <family val="1"/>
    </font>
    <font>
      <sz val="15"/>
      <name val="Times New Roman"/>
      <family val="1"/>
    </font>
    <font>
      <sz val="18"/>
      <name val="Times New Roman"/>
      <family val="1"/>
    </font>
    <font>
      <sz val="16"/>
      <name val="Centaur"/>
      <family val="1"/>
    </font>
    <font>
      <b/>
      <sz val="16"/>
      <name val="Tempus Sans ITC"/>
      <family val="5"/>
    </font>
    <font>
      <b/>
      <sz val="12"/>
      <color indexed="10"/>
      <name val="Tempus Sans ITC"/>
      <family val="5"/>
    </font>
    <font>
      <b/>
      <sz val="10"/>
      <name val="Centaur"/>
      <family val="1"/>
    </font>
    <font>
      <b/>
      <sz val="20"/>
      <color indexed="14"/>
      <name val="Centaur"/>
      <family val="1"/>
    </font>
    <font>
      <b/>
      <sz val="18"/>
      <color indexed="10"/>
      <name val="Centaur"/>
      <family val="1"/>
    </font>
    <font>
      <sz val="12"/>
      <color indexed="8"/>
      <name val="Calibri"/>
      <family val="2"/>
    </font>
    <font>
      <sz val="13"/>
      <color indexed="8"/>
      <name val="Calibri"/>
      <family val="2"/>
    </font>
    <font>
      <u val="single"/>
      <sz val="14"/>
      <name val="Centaur"/>
      <family val="1"/>
    </font>
    <font>
      <sz val="10"/>
      <name val="Comic Sans MS"/>
      <family val="4"/>
    </font>
    <font>
      <sz val="12"/>
      <name val="Colonna MT"/>
      <family val="5"/>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3"/>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36"/>
      </left>
      <right style="double">
        <color indexed="36"/>
      </right>
      <top style="double">
        <color indexed="36"/>
      </top>
      <bottom style="double">
        <color indexed="36"/>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uble">
        <color indexed="10"/>
      </left>
      <right style="double">
        <color indexed="10"/>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style="double">
        <color indexed="10"/>
      </right>
      <top style="double">
        <color indexed="10"/>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style="medium"/>
      <right style="medium"/>
      <top style="medium"/>
      <bottom style="medium"/>
    </border>
    <border>
      <left style="double">
        <color indexed="36"/>
      </left>
      <right style="double">
        <color indexed="36"/>
      </right>
      <top>
        <color indexed="63"/>
      </top>
      <bottom style="double">
        <color indexed="36"/>
      </bottom>
    </border>
    <border>
      <left style="double">
        <color indexed="36"/>
      </left>
      <right>
        <color indexed="63"/>
      </right>
      <top style="double">
        <color indexed="36"/>
      </top>
      <bottom style="double">
        <color indexed="36"/>
      </bottom>
    </border>
    <border>
      <left>
        <color indexed="63"/>
      </left>
      <right>
        <color indexed="63"/>
      </right>
      <top style="double">
        <color indexed="36"/>
      </top>
      <bottom style="double">
        <color indexed="36"/>
      </bottom>
    </border>
    <border>
      <left>
        <color indexed="63"/>
      </left>
      <right style="double">
        <color indexed="36"/>
      </right>
      <top style="double">
        <color indexed="36"/>
      </top>
      <bottom style="double">
        <color indexed="36"/>
      </bottom>
    </border>
    <border>
      <left style="thin"/>
      <right style="hair"/>
      <top style="hair"/>
      <bottom style="hair"/>
    </border>
    <border>
      <left style="thin"/>
      <right style="hair"/>
      <top style="hair"/>
      <bottom style="thin"/>
    </border>
    <border>
      <left style="thin"/>
      <right style="hair"/>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color indexed="63"/>
      </right>
      <top style="medium"/>
      <bottom style="medium"/>
    </border>
    <border>
      <left style="medium"/>
      <right>
        <color indexed="63"/>
      </right>
      <top style="thin"/>
      <bottom>
        <color indexed="63"/>
      </bottom>
    </border>
    <border>
      <left style="medium"/>
      <right style="medium"/>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9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center" vertical="top" wrapText="1"/>
    </xf>
    <xf numFmtId="0" fontId="9" fillId="0" borderId="0" xfId="0" applyFont="1" applyAlignment="1">
      <alignment/>
    </xf>
    <xf numFmtId="0" fontId="0" fillId="0" borderId="10" xfId="0" applyBorder="1" applyAlignment="1">
      <alignment horizontal="center" vertical="center" wrapText="1"/>
    </xf>
    <xf numFmtId="0" fontId="10" fillId="0" borderId="0" xfId="0" applyFont="1" applyAlignment="1">
      <alignment/>
    </xf>
    <xf numFmtId="0" fontId="15" fillId="33" borderId="11" xfId="0" applyFont="1" applyFill="1" applyBorder="1" applyAlignment="1">
      <alignment/>
    </xf>
    <xf numFmtId="0" fontId="14" fillId="33" borderId="11" xfId="0" applyFont="1" applyFill="1" applyBorder="1" applyAlignment="1">
      <alignment/>
    </xf>
    <xf numFmtId="0" fontId="14" fillId="33" borderId="11" xfId="0" applyFont="1" applyFill="1" applyBorder="1" applyAlignment="1">
      <alignment/>
    </xf>
    <xf numFmtId="0" fontId="13" fillId="0" borderId="10" xfId="0" applyFont="1" applyBorder="1" applyAlignment="1">
      <alignment horizontal="center" vertical="center" wrapText="1"/>
    </xf>
    <xf numFmtId="17" fontId="13" fillId="0" borderId="10" xfId="0" applyNumberFormat="1" applyFont="1" applyBorder="1" applyAlignment="1">
      <alignment horizontal="center" vertical="center" wrapText="1"/>
    </xf>
    <xf numFmtId="178" fontId="13" fillId="0" borderId="10" xfId="0" applyNumberFormat="1" applyFont="1" applyBorder="1" applyAlignment="1">
      <alignment horizontal="center" vertical="center" wrapText="1"/>
    </xf>
    <xf numFmtId="179" fontId="1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2" fontId="13" fillId="0" borderId="10" xfId="0" applyNumberFormat="1" applyFont="1" applyBorder="1" applyAlignment="1">
      <alignment horizontal="center" vertical="center" wrapText="1"/>
    </xf>
    <xf numFmtId="49" fontId="9" fillId="0" borderId="0" xfId="0" applyNumberFormat="1" applyFont="1" applyAlignment="1">
      <alignment/>
    </xf>
    <xf numFmtId="0" fontId="6" fillId="0" borderId="0" xfId="0" applyFont="1" applyAlignment="1">
      <alignment horizontal="left" vertical="top" wrapText="1"/>
    </xf>
    <xf numFmtId="0" fontId="0" fillId="34" borderId="0" xfId="68" applyFill="1" applyAlignment="1" applyProtection="1">
      <alignment horizontal="center" vertical="center"/>
      <protection hidden="1"/>
    </xf>
    <xf numFmtId="0" fontId="16" fillId="34" borderId="0" xfId="68" applyFont="1" applyFill="1" applyBorder="1" applyAlignment="1" applyProtection="1">
      <alignment horizontal="left" vertical="center"/>
      <protection hidden="1"/>
    </xf>
    <xf numFmtId="0" fontId="0" fillId="34" borderId="0" xfId="68" applyFill="1" applyBorder="1" applyAlignment="1" applyProtection="1">
      <alignment horizontal="center" vertical="center"/>
      <protection hidden="1"/>
    </xf>
    <xf numFmtId="0" fontId="0" fillId="34" borderId="14" xfId="68" applyFill="1" applyBorder="1" applyAlignment="1" applyProtection="1">
      <alignment horizontal="center" vertical="center"/>
      <protection hidden="1"/>
    </xf>
    <xf numFmtId="0" fontId="16" fillId="35" borderId="15" xfId="68" applyFont="1" applyFill="1" applyBorder="1" applyAlignment="1" applyProtection="1">
      <alignment horizontal="left" vertical="center"/>
      <protection/>
    </xf>
    <xf numFmtId="0" fontId="16" fillId="36" borderId="16" xfId="68" applyFont="1" applyFill="1" applyBorder="1" applyAlignment="1" applyProtection="1">
      <alignment horizontal="center" vertical="center"/>
      <protection/>
    </xf>
    <xf numFmtId="0" fontId="9" fillId="36" borderId="15" xfId="68" applyFont="1" applyFill="1" applyBorder="1" applyAlignment="1" applyProtection="1">
      <alignment horizontal="center" vertical="center"/>
      <protection hidden="1"/>
    </xf>
    <xf numFmtId="2" fontId="16" fillId="36" borderId="16" xfId="68" applyNumberFormat="1" applyFont="1" applyFill="1" applyBorder="1" applyAlignment="1" applyProtection="1">
      <alignment horizontal="center" vertical="center"/>
      <protection/>
    </xf>
    <xf numFmtId="0" fontId="17" fillId="36" borderId="15" xfId="68" applyFont="1" applyFill="1" applyBorder="1" applyAlignment="1" applyProtection="1">
      <alignment horizontal="center" vertical="center"/>
      <protection hidden="1"/>
    </xf>
    <xf numFmtId="1" fontId="16" fillId="36" borderId="16" xfId="68" applyNumberFormat="1" applyFont="1" applyFill="1" applyBorder="1" applyAlignment="1" applyProtection="1">
      <alignment horizontal="center" vertical="center"/>
      <protection/>
    </xf>
    <xf numFmtId="0" fontId="0" fillId="34" borderId="0" xfId="68" applyFont="1" applyFill="1" applyBorder="1" applyAlignment="1" applyProtection="1">
      <alignment horizontal="center" vertical="center"/>
      <protection hidden="1"/>
    </xf>
    <xf numFmtId="0" fontId="16" fillId="34" borderId="15" xfId="68" applyFont="1" applyFill="1" applyBorder="1" applyAlignment="1" applyProtection="1">
      <alignment horizontal="center" vertical="center"/>
      <protection hidden="1"/>
    </xf>
    <xf numFmtId="0" fontId="16" fillId="34" borderId="16" xfId="68" applyFont="1" applyFill="1" applyBorder="1" applyAlignment="1" applyProtection="1">
      <alignment horizontal="center" vertical="center"/>
      <protection hidden="1"/>
    </xf>
    <xf numFmtId="0" fontId="18" fillId="36" borderId="17" xfId="68" applyFont="1" applyFill="1" applyBorder="1" applyAlignment="1" applyProtection="1">
      <alignment horizontal="center" vertical="center"/>
      <protection hidden="1"/>
    </xf>
    <xf numFmtId="0" fontId="19" fillId="34" borderId="0" xfId="68" applyFont="1" applyFill="1" applyAlignment="1" applyProtection="1">
      <alignment horizontal="left" vertical="center"/>
      <protection hidden="1"/>
    </xf>
    <xf numFmtId="0" fontId="6" fillId="0" borderId="0" xfId="0" applyFont="1" applyAlignment="1">
      <alignment horizontal="justify" vertical="top" wrapText="1"/>
    </xf>
    <xf numFmtId="0" fontId="23"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4" fillId="0" borderId="0" xfId="0" applyFont="1" applyBorder="1" applyAlignment="1">
      <alignment horizontal="center"/>
    </xf>
    <xf numFmtId="0" fontId="6" fillId="0" borderId="0" xfId="0" applyFont="1" applyFill="1" applyBorder="1" applyAlignment="1">
      <alignment/>
    </xf>
    <xf numFmtId="0" fontId="4" fillId="0" borderId="0" xfId="0" applyFont="1" applyFill="1" applyBorder="1" applyAlignment="1">
      <alignment horizontal="center"/>
    </xf>
    <xf numFmtId="0" fontId="24" fillId="0" borderId="0" xfId="0" applyFont="1" applyBorder="1" applyAlignment="1">
      <alignment horizontal="center"/>
    </xf>
    <xf numFmtId="0" fontId="6" fillId="0" borderId="0" xfId="0" applyFont="1" applyBorder="1" applyAlignment="1">
      <alignment horizontal="left"/>
    </xf>
    <xf numFmtId="0" fontId="33" fillId="0" borderId="0" xfId="0" applyFont="1" applyAlignment="1">
      <alignment/>
    </xf>
    <xf numFmtId="0" fontId="33" fillId="0" borderId="18" xfId="0" applyFont="1" applyBorder="1" applyAlignment="1">
      <alignment/>
    </xf>
    <xf numFmtId="0" fontId="33" fillId="0" borderId="19" xfId="0" applyFont="1" applyBorder="1" applyAlignment="1">
      <alignment vertical="center"/>
    </xf>
    <xf numFmtId="0" fontId="33" fillId="0" borderId="19" xfId="0" applyFont="1" applyBorder="1" applyAlignment="1">
      <alignment/>
    </xf>
    <xf numFmtId="0" fontId="33" fillId="0" borderId="20" xfId="0" applyFont="1" applyBorder="1" applyAlignment="1">
      <alignment/>
    </xf>
    <xf numFmtId="0" fontId="33" fillId="0" borderId="21" xfId="0" applyFont="1" applyBorder="1" applyAlignment="1">
      <alignment horizontal="center" vertical="top" wrapText="1"/>
    </xf>
    <xf numFmtId="0" fontId="33" fillId="0" borderId="22" xfId="0" applyFont="1" applyBorder="1" applyAlignment="1">
      <alignment horizontal="center" vertical="center" wrapText="1"/>
    </xf>
    <xf numFmtId="0" fontId="33" fillId="0" borderId="0" xfId="0" applyFont="1" applyBorder="1" applyAlignment="1">
      <alignment/>
    </xf>
    <xf numFmtId="0" fontId="33" fillId="0" borderId="23" xfId="0" applyFont="1" applyBorder="1" applyAlignment="1">
      <alignment/>
    </xf>
    <xf numFmtId="0" fontId="33" fillId="0" borderId="24" xfId="0" applyFont="1" applyBorder="1" applyAlignment="1">
      <alignment/>
    </xf>
    <xf numFmtId="0" fontId="11" fillId="0" borderId="0" xfId="0" applyFont="1" applyBorder="1" applyAlignment="1">
      <alignment vertical="center"/>
    </xf>
    <xf numFmtId="0" fontId="11" fillId="0" borderId="0" xfId="0" applyFont="1" applyBorder="1" applyAlignment="1">
      <alignment/>
    </xf>
    <xf numFmtId="0" fontId="11" fillId="0" borderId="0" xfId="0" applyFont="1" applyBorder="1" applyAlignment="1">
      <alignment horizontal="center" vertical="center" wrapText="1"/>
    </xf>
    <xf numFmtId="0" fontId="33" fillId="0" borderId="0" xfId="0" applyFont="1" applyBorder="1" applyAlignment="1">
      <alignment vertical="center"/>
    </xf>
    <xf numFmtId="0" fontId="33" fillId="0" borderId="25" xfId="0" applyFont="1" applyBorder="1" applyAlignment="1">
      <alignment/>
    </xf>
    <xf numFmtId="0" fontId="33" fillId="0" borderId="26" xfId="0" applyFont="1" applyBorder="1" applyAlignment="1">
      <alignment/>
    </xf>
    <xf numFmtId="0" fontId="33" fillId="0" borderId="26" xfId="0" applyFont="1" applyBorder="1" applyAlignment="1">
      <alignment vertical="top" wrapText="1"/>
    </xf>
    <xf numFmtId="0" fontId="33" fillId="0" borderId="27" xfId="0" applyFont="1" applyBorder="1" applyAlignment="1">
      <alignment horizontal="center" vertical="center" wrapText="1"/>
    </xf>
    <xf numFmtId="0" fontId="36" fillId="0" borderId="0" xfId="0" applyFont="1" applyBorder="1" applyAlignment="1">
      <alignment vertical="center" wrapText="1"/>
    </xf>
    <xf numFmtId="0" fontId="33" fillId="0" borderId="0" xfId="0" applyFont="1" applyBorder="1" applyAlignment="1">
      <alignment vertical="center" wrapText="1"/>
    </xf>
    <xf numFmtId="0" fontId="33" fillId="0" borderId="28" xfId="0" applyFont="1" applyBorder="1" applyAlignment="1">
      <alignment horizontal="left" vertical="center" wrapText="1"/>
    </xf>
    <xf numFmtId="0" fontId="33" fillId="0" borderId="28" xfId="0" applyFont="1" applyBorder="1" applyAlignment="1">
      <alignment vertical="center" wrapText="1"/>
    </xf>
    <xf numFmtId="0" fontId="33" fillId="0" borderId="29" xfId="0" applyFont="1" applyBorder="1" applyAlignment="1">
      <alignment/>
    </xf>
    <xf numFmtId="0" fontId="33" fillId="0" borderId="3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1" xfId="0" applyFont="1" applyBorder="1" applyAlignment="1">
      <alignment/>
    </xf>
    <xf numFmtId="0" fontId="33" fillId="0" borderId="32" xfId="0" applyFont="1" applyBorder="1" applyAlignment="1">
      <alignment/>
    </xf>
    <xf numFmtId="0" fontId="36" fillId="0" borderId="27" xfId="0" applyFont="1" applyBorder="1" applyAlignment="1">
      <alignment vertical="center" wrapText="1"/>
    </xf>
    <xf numFmtId="0" fontId="36" fillId="0" borderId="33" xfId="0" applyFont="1" applyBorder="1" applyAlignment="1">
      <alignment vertical="center" wrapText="1"/>
    </xf>
    <xf numFmtId="0" fontId="33" fillId="0" borderId="33" xfId="0" applyFont="1" applyBorder="1" applyAlignment="1">
      <alignment vertical="center" wrapText="1"/>
    </xf>
    <xf numFmtId="0" fontId="33" fillId="0" borderId="34" xfId="0" applyFont="1" applyBorder="1" applyAlignment="1">
      <alignment/>
    </xf>
    <xf numFmtId="0" fontId="33" fillId="0" borderId="35" xfId="0" applyFont="1" applyBorder="1" applyAlignment="1">
      <alignment vertical="center" wrapText="1"/>
    </xf>
    <xf numFmtId="0" fontId="33" fillId="0" borderId="21" xfId="0" applyFont="1" applyFill="1" applyBorder="1" applyAlignment="1">
      <alignment vertical="center" wrapText="1"/>
    </xf>
    <xf numFmtId="0" fontId="33" fillId="0" borderId="19" xfId="0" applyFont="1" applyFill="1" applyBorder="1" applyAlignment="1">
      <alignment vertical="center" wrapText="1"/>
    </xf>
    <xf numFmtId="0" fontId="33" fillId="0" borderId="19" xfId="0" applyFont="1" applyFill="1" applyBorder="1" applyAlignment="1">
      <alignment/>
    </xf>
    <xf numFmtId="0" fontId="39" fillId="0" borderId="0" xfId="0" applyFont="1" applyBorder="1" applyAlignment="1">
      <alignment horizontal="left" vertical="center" wrapText="1"/>
    </xf>
    <xf numFmtId="0" fontId="12"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39" fillId="0" borderId="0" xfId="0" applyFont="1" applyBorder="1" applyAlignment="1">
      <alignment vertical="center" wrapText="1"/>
    </xf>
    <xf numFmtId="0" fontId="39" fillId="0" borderId="36" xfId="0" applyFont="1" applyFill="1" applyBorder="1" applyAlignment="1">
      <alignment horizontal="left" vertical="center" wrapText="1"/>
    </xf>
    <xf numFmtId="0" fontId="39" fillId="0" borderId="35" xfId="0" applyFont="1" applyFill="1" applyBorder="1" applyAlignment="1">
      <alignment horizontal="left" vertical="center" wrapText="1"/>
    </xf>
    <xf numFmtId="0" fontId="12" fillId="0" borderId="35" xfId="0" applyFont="1" applyFill="1" applyBorder="1" applyAlignment="1">
      <alignment horizontal="center" vertical="center" wrapText="1"/>
    </xf>
    <xf numFmtId="0" fontId="33" fillId="0" borderId="35" xfId="0" applyFont="1" applyFill="1" applyBorder="1" applyAlignment="1">
      <alignment vertical="center" wrapText="1"/>
    </xf>
    <xf numFmtId="0" fontId="33" fillId="0" borderId="35" xfId="0" applyFont="1" applyFill="1" applyBorder="1" applyAlignment="1">
      <alignment/>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12" fillId="0" borderId="19" xfId="0" applyFont="1" applyFill="1" applyBorder="1" applyAlignment="1">
      <alignment horizontal="center" vertical="center" wrapText="1"/>
    </xf>
    <xf numFmtId="0" fontId="33" fillId="0" borderId="0" xfId="0" applyFont="1" applyBorder="1" applyAlignment="1">
      <alignment horizontal="center" vertical="center" wrapText="1"/>
    </xf>
    <xf numFmtId="0" fontId="12" fillId="0" borderId="10" xfId="0" applyFont="1" applyFill="1" applyBorder="1" applyAlignment="1" quotePrefix="1">
      <alignment horizontal="center" vertical="center" wrapText="1"/>
    </xf>
    <xf numFmtId="0" fontId="12"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xf>
    <xf numFmtId="0" fontId="39" fillId="0" borderId="36" xfId="0" applyFont="1" applyFill="1" applyBorder="1" applyAlignment="1">
      <alignment vertical="center" wrapText="1"/>
    </xf>
    <xf numFmtId="0" fontId="39" fillId="0" borderId="35" xfId="0" applyFont="1" applyFill="1" applyBorder="1" applyAlignment="1">
      <alignment vertical="center" wrapText="1"/>
    </xf>
    <xf numFmtId="0" fontId="39" fillId="0" borderId="26" xfId="0" applyFont="1" applyFill="1" applyBorder="1" applyAlignment="1">
      <alignment vertical="center" wrapText="1"/>
    </xf>
    <xf numFmtId="0" fontId="39" fillId="0" borderId="0" xfId="0" applyFont="1" applyFill="1" applyBorder="1" applyAlignment="1">
      <alignment vertical="center" wrapText="1"/>
    </xf>
    <xf numFmtId="0" fontId="12" fillId="0" borderId="0" xfId="0" applyFont="1" applyBorder="1" applyAlignment="1">
      <alignment horizontal="center" vertical="center" wrapText="1"/>
    </xf>
    <xf numFmtId="0" fontId="39" fillId="0" borderId="21" xfId="0" applyFont="1" applyFill="1" applyBorder="1" applyAlignment="1">
      <alignment vertical="center" wrapText="1"/>
    </xf>
    <xf numFmtId="0" fontId="39" fillId="0" borderId="19" xfId="0" applyFont="1" applyFill="1" applyBorder="1" applyAlignment="1">
      <alignment vertical="center" wrapText="1"/>
    </xf>
    <xf numFmtId="0" fontId="33" fillId="0" borderId="36" xfId="0" applyFont="1" applyFill="1" applyBorder="1" applyAlignment="1">
      <alignment vertical="center" wrapText="1"/>
    </xf>
    <xf numFmtId="0" fontId="33" fillId="0" borderId="0" xfId="0" applyFont="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vertical="center"/>
    </xf>
    <xf numFmtId="0" fontId="37" fillId="0" borderId="10" xfId="0" applyFont="1" applyBorder="1" applyAlignment="1">
      <alignment horizontal="center" vertical="center" wrapText="1"/>
    </xf>
    <xf numFmtId="0" fontId="39" fillId="0" borderId="35" xfId="0" applyFont="1" applyBorder="1" applyAlignment="1">
      <alignment vertical="center" wrapText="1"/>
    </xf>
    <xf numFmtId="0" fontId="33" fillId="0" borderId="35" xfId="0" applyFont="1" applyBorder="1" applyAlignment="1">
      <alignment/>
    </xf>
    <xf numFmtId="0" fontId="33" fillId="0" borderId="37" xfId="0" applyFont="1" applyBorder="1" applyAlignment="1">
      <alignment/>
    </xf>
    <xf numFmtId="0" fontId="33" fillId="0" borderId="38" xfId="0" applyFont="1" applyBorder="1" applyAlignment="1">
      <alignment/>
    </xf>
    <xf numFmtId="0" fontId="33" fillId="0" borderId="36" xfId="0" applyFont="1" applyBorder="1" applyAlignment="1">
      <alignment/>
    </xf>
    <xf numFmtId="0" fontId="39" fillId="0" borderId="0" xfId="0" applyFont="1" applyAlignment="1">
      <alignment vertical="center" wrapText="1"/>
    </xf>
    <xf numFmtId="0" fontId="33" fillId="0" borderId="21" xfId="0" applyFont="1" applyBorder="1" applyAlignment="1">
      <alignment/>
    </xf>
    <xf numFmtId="0" fontId="39" fillId="0" borderId="0" xfId="0" applyFont="1" applyAlignment="1">
      <alignment vertical="center"/>
    </xf>
    <xf numFmtId="0" fontId="33" fillId="0" borderId="0" xfId="0" applyFont="1" applyAlignment="1">
      <alignment horizontal="left"/>
    </xf>
    <xf numFmtId="0" fontId="12" fillId="0" borderId="39" xfId="0" applyFont="1" applyFill="1" applyBorder="1" applyAlignment="1" quotePrefix="1">
      <alignment horizontal="center" vertical="center" wrapText="1"/>
    </xf>
    <xf numFmtId="0" fontId="12" fillId="0" borderId="40" xfId="0" applyFont="1" applyFill="1" applyBorder="1" applyAlignment="1">
      <alignment horizontal="center" vertical="center" wrapText="1"/>
    </xf>
    <xf numFmtId="0" fontId="43" fillId="33" borderId="11" xfId="0" applyFont="1" applyFill="1" applyBorder="1" applyAlignment="1">
      <alignment horizontal="center"/>
    </xf>
    <xf numFmtId="0" fontId="44" fillId="33" borderId="11" xfId="0" applyFont="1" applyFill="1" applyBorder="1" applyAlignment="1">
      <alignment/>
    </xf>
    <xf numFmtId="2" fontId="38" fillId="0" borderId="0" xfId="0" applyNumberFormat="1" applyFont="1" applyAlignment="1">
      <alignment/>
    </xf>
    <xf numFmtId="0" fontId="38" fillId="0" borderId="10" xfId="0" applyFont="1" applyBorder="1" applyAlignment="1">
      <alignment horizontal="center" vertical="center" wrapText="1"/>
    </xf>
    <xf numFmtId="0" fontId="24" fillId="0" borderId="0" xfId="0" applyFont="1" applyAlignment="1">
      <alignment horizontal="center"/>
    </xf>
    <xf numFmtId="0" fontId="7" fillId="0" borderId="0" xfId="0" applyFont="1" applyBorder="1" applyAlignment="1">
      <alignment horizontal="center"/>
    </xf>
    <xf numFmtId="0" fontId="25" fillId="0" borderId="0" xfId="0" applyFont="1" applyFill="1" applyBorder="1" applyAlignment="1">
      <alignment horizontal="center"/>
    </xf>
    <xf numFmtId="0" fontId="7" fillId="0" borderId="0" xfId="0" applyFont="1" applyAlignment="1">
      <alignment horizontal="center"/>
    </xf>
    <xf numFmtId="0" fontId="15" fillId="33" borderId="41" xfId="0" applyFont="1" applyFill="1" applyBorder="1" applyAlignment="1">
      <alignment/>
    </xf>
    <xf numFmtId="0" fontId="14" fillId="33" borderId="41" xfId="0" applyFont="1" applyFill="1" applyBorder="1" applyAlignment="1">
      <alignment/>
    </xf>
    <xf numFmtId="0" fontId="14" fillId="33" borderId="42" xfId="0" applyFont="1" applyFill="1" applyBorder="1" applyAlignment="1">
      <alignment/>
    </xf>
    <xf numFmtId="0" fontId="14" fillId="33" borderId="43" xfId="0" applyFont="1" applyFill="1" applyBorder="1" applyAlignment="1">
      <alignment/>
    </xf>
    <xf numFmtId="0" fontId="14" fillId="33" borderId="44" xfId="0" applyFont="1" applyFill="1" applyBorder="1" applyAlignment="1">
      <alignment/>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Fill="1" applyBorder="1" applyAlignment="1">
      <alignment horizontal="center" vertical="center"/>
    </xf>
    <xf numFmtId="0" fontId="49" fillId="0" borderId="46"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top"/>
    </xf>
    <xf numFmtId="0" fontId="51" fillId="0" borderId="0" xfId="0" applyFont="1" applyAlignment="1">
      <alignment horizontal="center" vertical="center" wrapText="1"/>
    </xf>
    <xf numFmtId="2"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47" fillId="33" borderId="42" xfId="0" applyFont="1" applyFill="1" applyBorder="1" applyAlignment="1">
      <alignment horizontal="center"/>
    </xf>
    <xf numFmtId="0" fontId="47" fillId="33" borderId="43" xfId="0" applyFont="1" applyFill="1" applyBorder="1" applyAlignment="1">
      <alignment horizontal="center"/>
    </xf>
    <xf numFmtId="0" fontId="47" fillId="33" borderId="44" xfId="0" applyFont="1" applyFill="1" applyBorder="1" applyAlignment="1">
      <alignment horizontal="center"/>
    </xf>
    <xf numFmtId="0" fontId="14" fillId="33" borderId="11" xfId="0" applyFont="1" applyFill="1" applyBorder="1" applyAlignment="1">
      <alignment horizontal="center"/>
    </xf>
    <xf numFmtId="0" fontId="46" fillId="37" borderId="48" xfId="0" applyFont="1" applyFill="1" applyBorder="1" applyAlignment="1">
      <alignment horizontal="center" vertical="center"/>
    </xf>
    <xf numFmtId="0" fontId="46" fillId="37" borderId="49" xfId="0" applyFont="1" applyFill="1" applyBorder="1" applyAlignment="1">
      <alignment horizontal="center" vertical="center"/>
    </xf>
    <xf numFmtId="0" fontId="46" fillId="37" borderId="16" xfId="0" applyFont="1" applyFill="1" applyBorder="1" applyAlignment="1">
      <alignment horizontal="center" vertical="center"/>
    </xf>
    <xf numFmtId="0" fontId="14" fillId="33" borderId="42" xfId="0" applyFont="1" applyFill="1" applyBorder="1" applyAlignment="1">
      <alignment horizontal="center"/>
    </xf>
    <xf numFmtId="0" fontId="14" fillId="33" borderId="43" xfId="0" applyFont="1" applyFill="1" applyBorder="1" applyAlignment="1">
      <alignment horizontal="center"/>
    </xf>
    <xf numFmtId="0" fontId="14" fillId="33" borderId="44" xfId="0" applyFont="1" applyFill="1" applyBorder="1" applyAlignment="1">
      <alignment horizontal="center"/>
    </xf>
    <xf numFmtId="0" fontId="14" fillId="33" borderId="41" xfId="0" applyFont="1" applyFill="1" applyBorder="1" applyAlignment="1">
      <alignment horizontal="center"/>
    </xf>
    <xf numFmtId="49" fontId="14" fillId="33" borderId="42" xfId="0" applyNumberFormat="1" applyFont="1" applyFill="1" applyBorder="1" applyAlignment="1">
      <alignment horizontal="center"/>
    </xf>
    <xf numFmtId="49" fontId="14" fillId="33" borderId="43" xfId="0" applyNumberFormat="1" applyFont="1" applyFill="1" applyBorder="1" applyAlignment="1">
      <alignment horizontal="center"/>
    </xf>
    <xf numFmtId="49" fontId="14" fillId="33" borderId="44" xfId="0" applyNumberFormat="1" applyFont="1" applyFill="1" applyBorder="1" applyAlignment="1">
      <alignment horizontal="center"/>
    </xf>
    <xf numFmtId="0" fontId="52"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17" fontId="6" fillId="0" borderId="0" xfId="0" applyNumberFormat="1"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top"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0" applyFont="1" applyFill="1" applyBorder="1" applyAlignment="1">
      <alignment horizontal="center"/>
    </xf>
    <xf numFmtId="0" fontId="6" fillId="0" borderId="0" xfId="0" applyFont="1" applyAlignment="1">
      <alignment horizontal="center"/>
    </xf>
    <xf numFmtId="0" fontId="6" fillId="0" borderId="0" xfId="0" applyFont="1" applyAlignment="1" quotePrefix="1">
      <alignment horizontal="center"/>
    </xf>
    <xf numFmtId="0" fontId="51" fillId="0" borderId="0" xfId="0" applyFont="1" applyAlignment="1">
      <alignment horizontal="left"/>
    </xf>
    <xf numFmtId="0" fontId="6" fillId="0" borderId="0" xfId="0" applyFont="1" applyAlignment="1">
      <alignment horizontal="justify" vertical="top" wrapText="1"/>
    </xf>
    <xf numFmtId="0" fontId="6" fillId="0" borderId="0" xfId="0" applyFont="1" applyBorder="1" applyAlignment="1">
      <alignment horizontal="center"/>
    </xf>
    <xf numFmtId="0" fontId="24" fillId="0" borderId="0" xfId="0" applyFont="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horizontal="left"/>
    </xf>
    <xf numFmtId="0" fontId="32" fillId="0" borderId="0" xfId="0" applyFont="1" applyBorder="1" applyAlignment="1">
      <alignment horizontal="left"/>
    </xf>
    <xf numFmtId="17" fontId="6" fillId="0" borderId="0" xfId="0" applyNumberFormat="1" applyFont="1" applyBorder="1" applyAlignment="1">
      <alignment horizontal="center"/>
    </xf>
    <xf numFmtId="0" fontId="6" fillId="0" borderId="0" xfId="0" applyFont="1" applyAlignment="1">
      <alignment horizontal="left"/>
    </xf>
    <xf numFmtId="0" fontId="50" fillId="0" borderId="0" xfId="0" applyFont="1" applyBorder="1" applyAlignment="1">
      <alignment horizontal="center"/>
    </xf>
    <xf numFmtId="0" fontId="6" fillId="0" borderId="0" xfId="0" applyFont="1" applyFill="1" applyBorder="1" applyAlignment="1">
      <alignment horizontal="left"/>
    </xf>
    <xf numFmtId="0" fontId="32" fillId="0" borderId="0" xfId="0" applyFont="1" applyBorder="1" applyAlignment="1">
      <alignment horizontal="left" vertical="center" wrapText="1"/>
    </xf>
    <xf numFmtId="0" fontId="32" fillId="0" borderId="0" xfId="0" applyFont="1" applyBorder="1" applyAlignment="1">
      <alignment horizontal="left" vertical="top" wrapText="1"/>
    </xf>
    <xf numFmtId="0" fontId="29" fillId="0" borderId="0" xfId="0" applyFont="1" applyAlignment="1">
      <alignment horizontal="center"/>
    </xf>
    <xf numFmtId="0" fontId="25" fillId="0" borderId="0" xfId="0" applyFont="1" applyAlignment="1">
      <alignment horizontal="center" vertical="center" wrapText="1"/>
    </xf>
    <xf numFmtId="0" fontId="7" fillId="0" borderId="0" xfId="0" applyFont="1" applyAlignment="1">
      <alignment horizontal="left"/>
    </xf>
    <xf numFmtId="0" fontId="27" fillId="0" borderId="0" xfId="0" applyFont="1" applyAlignment="1">
      <alignment horizontal="center"/>
    </xf>
    <xf numFmtId="0" fontId="26" fillId="0" borderId="0" xfId="0" applyFont="1" applyAlignment="1">
      <alignment horizontal="center"/>
    </xf>
    <xf numFmtId="0" fontId="28" fillId="0" borderId="0" xfId="0" applyFont="1" applyAlignment="1">
      <alignment horizontal="center"/>
    </xf>
    <xf numFmtId="0" fontId="0" fillId="0" borderId="0" xfId="0" applyFont="1" applyAlignment="1">
      <alignment horizontal="center" vertical="top" wrapText="1"/>
    </xf>
    <xf numFmtId="0" fontId="0" fillId="0" borderId="0" xfId="0" applyFont="1" applyAlignment="1">
      <alignment horizontal="center" wrapText="1"/>
    </xf>
    <xf numFmtId="0" fontId="0" fillId="0" borderId="0" xfId="0" applyAlignment="1">
      <alignment horizontal="center" wrapText="1"/>
    </xf>
    <xf numFmtId="0" fontId="22" fillId="35" borderId="0" xfId="68" applyFont="1" applyFill="1" applyBorder="1" applyAlignment="1" applyProtection="1">
      <alignment horizontal="center" vertical="center"/>
      <protection hidden="1"/>
    </xf>
    <xf numFmtId="0" fontId="20" fillId="35" borderId="50" xfId="68" applyFont="1" applyFill="1" applyBorder="1" applyAlignment="1" applyProtection="1">
      <alignment horizontal="center" vertical="center"/>
      <protection hidden="1"/>
    </xf>
    <xf numFmtId="0" fontId="20" fillId="35" borderId="0" xfId="68" applyFont="1" applyFill="1" applyBorder="1" applyAlignment="1" applyProtection="1">
      <alignment horizontal="center" vertical="center"/>
      <protection hidden="1"/>
    </xf>
    <xf numFmtId="0" fontId="21" fillId="35" borderId="50" xfId="68" applyFont="1" applyFill="1" applyBorder="1" applyAlignment="1" applyProtection="1">
      <alignment horizontal="center" vertical="center"/>
      <protection hidden="1"/>
    </xf>
    <xf numFmtId="0" fontId="21" fillId="35" borderId="51" xfId="68" applyFont="1" applyFill="1" applyBorder="1" applyAlignment="1" applyProtection="1">
      <alignment horizontal="center" vertical="center"/>
      <protection hidden="1"/>
    </xf>
    <xf numFmtId="0" fontId="2" fillId="35" borderId="51" xfId="68" applyFont="1" applyFill="1" applyBorder="1" applyAlignment="1" applyProtection="1">
      <alignment horizontal="center" vertical="center"/>
      <protection hidden="1"/>
    </xf>
    <xf numFmtId="0" fontId="12" fillId="0" borderId="0" xfId="0" applyFont="1" applyAlignment="1">
      <alignment horizontal="center" vertical="top" wrapText="1"/>
    </xf>
    <xf numFmtId="0" fontId="45" fillId="0" borderId="0" xfId="0" applyFont="1" applyAlignment="1">
      <alignment horizontal="center" vertical="center" wrapText="1"/>
    </xf>
    <xf numFmtId="0" fontId="13" fillId="0" borderId="14" xfId="0" applyFont="1" applyFill="1" applyBorder="1" applyAlignment="1">
      <alignment horizontal="center" vertical="top" wrapText="1"/>
    </xf>
    <xf numFmtId="0" fontId="13" fillId="0" borderId="0" xfId="0" applyFont="1" applyFill="1" applyBorder="1" applyAlignment="1">
      <alignment horizontal="center" vertical="top" wrapText="1"/>
    </xf>
    <xf numFmtId="0" fontId="33" fillId="0" borderId="1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30" xfId="0" applyFont="1" applyBorder="1" applyAlignment="1">
      <alignment horizontal="center" vertical="center" wrapText="1"/>
    </xf>
    <xf numFmtId="0" fontId="39" fillId="0" borderId="26"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3" fillId="0" borderId="35" xfId="0" applyFont="1" applyFill="1" applyBorder="1" applyAlignment="1">
      <alignment horizontal="left" vertical="center" wrapText="1"/>
    </xf>
    <xf numFmtId="0" fontId="38" fillId="0" borderId="10" xfId="0" applyFont="1" applyBorder="1" applyAlignment="1">
      <alignment horizontal="center" vertical="center" wrapText="1"/>
    </xf>
    <xf numFmtId="0" fontId="36" fillId="0" borderId="0" xfId="0" applyFont="1" applyBorder="1" applyAlignment="1">
      <alignment horizontal="left" vertical="center" wrapText="1"/>
    </xf>
    <xf numFmtId="0" fontId="39" fillId="0" borderId="0" xfId="0" applyFont="1" applyBorder="1" applyAlignment="1">
      <alignment horizontal="left" wrapText="1"/>
    </xf>
    <xf numFmtId="0" fontId="39" fillId="0" borderId="0" xfId="0" applyFont="1" applyBorder="1" applyAlignment="1">
      <alignment horizontal="left" vertical="center" wrapText="1"/>
    </xf>
    <xf numFmtId="0" fontId="39" fillId="0" borderId="31" xfId="0" applyFont="1" applyBorder="1" applyAlignment="1">
      <alignment horizontal="left" vertical="center" wrapText="1"/>
    </xf>
    <xf numFmtId="0" fontId="35" fillId="0" borderId="0" xfId="0" applyFont="1" applyAlignment="1">
      <alignment horizontal="center" vertical="center" wrapText="1"/>
    </xf>
    <xf numFmtId="0" fontId="34" fillId="0" borderId="0" xfId="0" applyFont="1" applyBorder="1" applyAlignment="1">
      <alignment horizontal="center"/>
    </xf>
    <xf numFmtId="0" fontId="33" fillId="0" borderId="22" xfId="0" applyFont="1" applyBorder="1" applyAlignment="1">
      <alignment horizontal="left" vertical="center" wrapText="1"/>
    </xf>
    <xf numFmtId="0" fontId="33" fillId="0" borderId="28" xfId="0" applyFont="1" applyBorder="1" applyAlignment="1">
      <alignment horizontal="left" vertical="center" wrapText="1"/>
    </xf>
    <xf numFmtId="0" fontId="36" fillId="0" borderId="22"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31" xfId="0" applyFont="1" applyBorder="1" applyAlignment="1">
      <alignment horizontal="center" vertical="center" wrapText="1"/>
    </xf>
    <xf numFmtId="0" fontId="35" fillId="0" borderId="0" xfId="0" applyFont="1" applyBorder="1" applyAlignment="1">
      <alignment horizontal="justify" vertical="top" wrapText="1"/>
    </xf>
    <xf numFmtId="0" fontId="41" fillId="0" borderId="39"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12" fillId="0" borderId="0" xfId="0" applyFont="1" applyBorder="1" applyAlignment="1">
      <alignment horizontal="center" vertical="center" wrapText="1"/>
    </xf>
    <xf numFmtId="0" fontId="33" fillId="0" borderId="0" xfId="0" applyFont="1" applyAlignment="1">
      <alignment horizontal="center"/>
    </xf>
    <xf numFmtId="0" fontId="39" fillId="0" borderId="0"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0" xfId="0" applyFont="1" applyAlignment="1">
      <alignment horizontal="left" vertical="center" wrapText="1"/>
    </xf>
    <xf numFmtId="2" fontId="38" fillId="0" borderId="0" xfId="0" applyNumberFormat="1" applyFont="1" applyAlignment="1">
      <alignment horizontal="center" vertical="center" wrapText="1"/>
    </xf>
    <xf numFmtId="0" fontId="13" fillId="0" borderId="0" xfId="0" applyFont="1" applyAlignment="1">
      <alignment horizontal="center" vertical="center" wrapText="1"/>
    </xf>
    <xf numFmtId="0" fontId="33" fillId="0" borderId="20" xfId="0" applyFont="1" applyBorder="1" applyAlignment="1">
      <alignment horizontal="center" vertical="top"/>
    </xf>
    <xf numFmtId="0" fontId="33" fillId="0" borderId="24" xfId="0" applyFont="1" applyBorder="1" applyAlignment="1">
      <alignment horizontal="center" vertical="top"/>
    </xf>
    <xf numFmtId="0" fontId="33" fillId="0" borderId="0" xfId="0" applyFont="1" applyBorder="1" applyAlignment="1">
      <alignment horizontal="center"/>
    </xf>
    <xf numFmtId="0" fontId="33" fillId="0" borderId="23" xfId="0" applyFont="1" applyBorder="1" applyAlignment="1">
      <alignment horizontal="center"/>
    </xf>
    <xf numFmtId="0" fontId="33" fillId="0" borderId="22"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1" xfId="0" applyFont="1" applyBorder="1" applyAlignment="1">
      <alignment horizontal="center" vertical="top" wrapText="1"/>
    </xf>
    <xf numFmtId="0" fontId="33" fillId="0" borderId="18" xfId="0" applyFont="1" applyBorder="1" applyAlignment="1">
      <alignment horizontal="center" vertical="top" wrapText="1"/>
    </xf>
    <xf numFmtId="0" fontId="33" fillId="0" borderId="26" xfId="0" applyFont="1" applyBorder="1" applyAlignment="1">
      <alignment horizontal="center" vertical="top" wrapText="1"/>
    </xf>
    <xf numFmtId="0" fontId="33" fillId="0" borderId="23" xfId="0" applyFont="1" applyBorder="1" applyAlignment="1">
      <alignment horizontal="center" vertical="top" wrapText="1"/>
    </xf>
    <xf numFmtId="0" fontId="33" fillId="0" borderId="20" xfId="0" applyFont="1" applyBorder="1" applyAlignment="1">
      <alignment horizontal="center" vertical="top" wrapText="1"/>
    </xf>
    <xf numFmtId="0" fontId="33" fillId="0" borderId="24" xfId="0" applyFont="1" applyBorder="1" applyAlignment="1">
      <alignment horizontal="center" vertical="top" wrapText="1"/>
    </xf>
    <xf numFmtId="0" fontId="33" fillId="0" borderId="53" xfId="0" applyFont="1" applyBorder="1" applyAlignment="1">
      <alignment horizontal="center"/>
    </xf>
    <xf numFmtId="0" fontId="33" fillId="0" borderId="54" xfId="0" applyFont="1" applyBorder="1" applyAlignment="1">
      <alignment horizontal="center" vertical="center" textRotation="90" wrapText="1"/>
    </xf>
    <xf numFmtId="0" fontId="33" fillId="0" borderId="26" xfId="0" applyFont="1" applyBorder="1" applyAlignment="1">
      <alignment horizontal="center" vertical="center" textRotation="90" wrapText="1"/>
    </xf>
    <xf numFmtId="0" fontId="33" fillId="0" borderId="36" xfId="0" applyFont="1" applyBorder="1" applyAlignment="1">
      <alignment horizontal="center" vertical="center" textRotation="90" wrapText="1"/>
    </xf>
    <xf numFmtId="0" fontId="39" fillId="0" borderId="19" xfId="0" applyFont="1" applyBorder="1" applyAlignment="1">
      <alignment horizontal="center" vertical="center"/>
    </xf>
    <xf numFmtId="0" fontId="39" fillId="0" borderId="18" xfId="0" applyFont="1" applyBorder="1" applyAlignment="1">
      <alignment horizontal="center" vertical="center"/>
    </xf>
    <xf numFmtId="0" fontId="39" fillId="0" borderId="35" xfId="0" applyFont="1" applyBorder="1" applyAlignment="1">
      <alignment horizontal="center" vertical="center"/>
    </xf>
    <xf numFmtId="0" fontId="39" fillId="0" borderId="37" xfId="0" applyFont="1" applyBorder="1" applyAlignment="1">
      <alignment horizontal="center" vertical="center"/>
    </xf>
    <xf numFmtId="0" fontId="35" fillId="0" borderId="0" xfId="0" applyFont="1" applyAlignment="1">
      <alignment horizontal="center"/>
    </xf>
    <xf numFmtId="0" fontId="42" fillId="0" borderId="54" xfId="0" applyFont="1" applyBorder="1" applyAlignment="1">
      <alignment horizontal="justify" vertical="top" textRotation="90" wrapText="1"/>
    </xf>
    <xf numFmtId="0" fontId="42" fillId="0" borderId="28" xfId="0" applyFont="1" applyBorder="1" applyAlignment="1">
      <alignment horizontal="justify" vertical="top" textRotation="90" wrapText="1"/>
    </xf>
    <xf numFmtId="0" fontId="42" fillId="0" borderId="32" xfId="0" applyFont="1" applyBorder="1" applyAlignment="1">
      <alignment horizontal="justify" vertical="top" textRotation="90" wrapText="1"/>
    </xf>
    <xf numFmtId="0" fontId="42" fillId="0" borderId="26" xfId="0" applyFont="1" applyBorder="1" applyAlignment="1">
      <alignment horizontal="justify" vertical="top" textRotation="90" wrapText="1"/>
    </xf>
    <xf numFmtId="0" fontId="42" fillId="0" borderId="0" xfId="0" applyFont="1" applyBorder="1" applyAlignment="1">
      <alignment horizontal="justify" vertical="top" textRotation="90" wrapText="1"/>
    </xf>
    <xf numFmtId="0" fontId="42" fillId="0" borderId="23" xfId="0" applyFont="1" applyBorder="1" applyAlignment="1">
      <alignment horizontal="justify" vertical="top" textRotation="90" wrapText="1"/>
    </xf>
    <xf numFmtId="0" fontId="42" fillId="0" borderId="36" xfId="0" applyFont="1" applyBorder="1" applyAlignment="1">
      <alignment horizontal="justify" vertical="top" textRotation="90" wrapText="1"/>
    </xf>
    <xf numFmtId="0" fontId="42" fillId="0" borderId="35" xfId="0" applyFont="1" applyBorder="1" applyAlignment="1">
      <alignment horizontal="justify" vertical="top" textRotation="90" wrapText="1"/>
    </xf>
    <xf numFmtId="0" fontId="42" fillId="0" borderId="37" xfId="0" applyFont="1" applyBorder="1" applyAlignment="1">
      <alignment horizontal="justify" vertical="top" textRotation="90" wrapText="1"/>
    </xf>
    <xf numFmtId="0" fontId="33" fillId="0" borderId="20" xfId="0" applyFont="1" applyBorder="1" applyAlignment="1">
      <alignment horizontal="center" textRotation="90" wrapText="1"/>
    </xf>
    <xf numFmtId="0" fontId="33" fillId="0" borderId="24" xfId="0" applyFont="1" applyBorder="1" applyAlignment="1">
      <alignment horizontal="center" textRotation="90" wrapText="1"/>
    </xf>
    <xf numFmtId="2" fontId="41" fillId="0" borderId="55" xfId="0" applyNumberFormat="1" applyFont="1" applyBorder="1" applyAlignment="1">
      <alignment horizontal="center" vertical="center" textRotation="90"/>
    </xf>
    <xf numFmtId="0" fontId="41" fillId="0" borderId="24" xfId="0" applyFont="1" applyBorder="1" applyAlignment="1">
      <alignment horizontal="center" vertical="center" textRotation="90"/>
    </xf>
    <xf numFmtId="0" fontId="23" fillId="0" borderId="54" xfId="0" applyFont="1" applyBorder="1" applyAlignment="1">
      <alignment horizontal="center" vertical="top" textRotation="90" wrapText="1"/>
    </xf>
    <xf numFmtId="0" fontId="23" fillId="0" borderId="32" xfId="0" applyFont="1" applyBorder="1" applyAlignment="1">
      <alignment horizontal="center" vertical="top" textRotation="90" wrapText="1"/>
    </xf>
    <xf numFmtId="0" fontId="23" fillId="0" borderId="26" xfId="0" applyFont="1" applyBorder="1" applyAlignment="1">
      <alignment horizontal="center" vertical="top" textRotation="90" wrapText="1"/>
    </xf>
    <xf numFmtId="0" fontId="23" fillId="0" borderId="23" xfId="0" applyFont="1" applyBorder="1" applyAlignment="1">
      <alignment horizontal="center" vertical="top" textRotation="90" wrapText="1"/>
    </xf>
    <xf numFmtId="0" fontId="23" fillId="0" borderId="36" xfId="0" applyFont="1" applyBorder="1" applyAlignment="1">
      <alignment horizontal="center" vertical="top" textRotation="90" wrapText="1"/>
    </xf>
    <xf numFmtId="0" fontId="23" fillId="0" borderId="37" xfId="0" applyFont="1" applyBorder="1" applyAlignment="1">
      <alignment horizontal="center" vertical="top" textRotation="90" wrapText="1"/>
    </xf>
    <xf numFmtId="2" fontId="26" fillId="0" borderId="55" xfId="0" applyNumberFormat="1" applyFont="1" applyBorder="1" applyAlignment="1">
      <alignment horizontal="center" vertical="center" textRotation="90"/>
    </xf>
    <xf numFmtId="2" fontId="26" fillId="0" borderId="24" xfId="0" applyNumberFormat="1" applyFont="1" applyBorder="1" applyAlignment="1">
      <alignment horizontal="center" vertical="center" textRotation="90"/>
    </xf>
    <xf numFmtId="2" fontId="26" fillId="0" borderId="38" xfId="0" applyNumberFormat="1" applyFont="1" applyBorder="1" applyAlignment="1">
      <alignment horizontal="center" vertical="center" textRotation="90"/>
    </xf>
    <xf numFmtId="2" fontId="38" fillId="0" borderId="20" xfId="0" applyNumberFormat="1" applyFont="1" applyBorder="1" applyAlignment="1">
      <alignment horizontal="center" vertical="center" wrapText="1"/>
    </xf>
    <xf numFmtId="0" fontId="38" fillId="0" borderId="38" xfId="0" applyFont="1" applyBorder="1" applyAlignment="1">
      <alignment horizontal="center" vertical="center" wrapText="1"/>
    </xf>
    <xf numFmtId="0" fontId="36" fillId="0" borderId="19" xfId="0" applyFont="1" applyBorder="1" applyAlignment="1">
      <alignment horizontal="center" vertical="center"/>
    </xf>
    <xf numFmtId="0" fontId="36" fillId="0" borderId="0"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4" xfId="65"/>
    <cellStyle name="Normal 5" xfId="66"/>
    <cellStyle name="Normal 6" xfId="67"/>
    <cellStyle name="Normal_Converts Numbers to Rupees in Words"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54</xdr:row>
      <xdr:rowOff>47625</xdr:rowOff>
    </xdr:from>
    <xdr:to>
      <xdr:col>2</xdr:col>
      <xdr:colOff>581025</xdr:colOff>
      <xdr:row>59</xdr:row>
      <xdr:rowOff>85725</xdr:rowOff>
    </xdr:to>
    <xdr:sp>
      <xdr:nvSpPr>
        <xdr:cNvPr id="1" name="Oval 1"/>
        <xdr:cNvSpPr>
          <a:spLocks/>
        </xdr:cNvSpPr>
      </xdr:nvSpPr>
      <xdr:spPr>
        <a:xfrm>
          <a:off x="457200" y="9810750"/>
          <a:ext cx="838200" cy="847725"/>
        </a:xfrm>
        <a:prstGeom prst="ellipse">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NBST/   Bank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Pension-unprotec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esh\Desktop\desktop1\step%20up\prepon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Letter"/>
      <sheetName val="Sheet1"/>
      <sheetName val="Part II"/>
      <sheetName val="Annexure-I"/>
      <sheetName val="DOB"/>
      <sheetName val="functiones"/>
      <sheetName val="Sheet5"/>
      <sheetName val="Annexure-III"/>
      <sheetName val="LPC"/>
      <sheetName val="Certifictes"/>
      <sheetName val="certificates"/>
    </sheetNames>
    <sheetDataSet>
      <sheetData sheetId="0">
        <row r="15">
          <cell r="N15">
            <v>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CP"/>
      <sheetName val="Form 47"/>
      <sheetName val="Sheet3"/>
      <sheetName val="Sheet5"/>
      <sheetName val="Sheet4"/>
      <sheetName val="words"/>
    </sheetNames>
    <sheetDataSet>
      <sheetData sheetId="2">
        <row r="33">
          <cell r="H33"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8"/>
  </sheetPr>
  <dimension ref="A3:I30"/>
  <sheetViews>
    <sheetView tabSelected="1" zoomScalePageLayoutView="0" workbookViewId="0" topLeftCell="A4">
      <selection activeCell="B19" sqref="B19"/>
    </sheetView>
  </sheetViews>
  <sheetFormatPr defaultColWidth="9.140625" defaultRowHeight="12.75"/>
  <cols>
    <col min="1" max="1" width="42.57421875" style="0" customWidth="1"/>
    <col min="2" max="2" width="19.8515625" style="0" customWidth="1"/>
    <col min="3" max="3" width="19.00390625" style="0" customWidth="1"/>
    <col min="4" max="4" width="20.28125" style="0" customWidth="1"/>
    <col min="7" max="10" width="9.140625" style="0" hidden="1" customWidth="1"/>
  </cols>
  <sheetData>
    <row r="2" ht="13.5" thickBot="1"/>
    <row r="3" spans="1:4" ht="38.25" customHeight="1" thickBot="1" thickTop="1">
      <c r="A3" s="155" t="s">
        <v>325</v>
      </c>
      <c r="B3" s="156"/>
      <c r="C3" s="156"/>
      <c r="D3" s="157"/>
    </row>
    <row r="4" spans="1:4" ht="29.25" customHeight="1" thickBot="1" thickTop="1">
      <c r="A4" s="136" t="s">
        <v>28</v>
      </c>
      <c r="B4" s="137"/>
      <c r="C4" s="161" t="s">
        <v>360</v>
      </c>
      <c r="D4" s="161"/>
    </row>
    <row r="5" spans="1:4" ht="29.25" customHeight="1" thickBot="1" thickTop="1">
      <c r="A5" s="14" t="s">
        <v>107</v>
      </c>
      <c r="B5" s="158" t="s">
        <v>361</v>
      </c>
      <c r="C5" s="159"/>
      <c r="D5" s="160"/>
    </row>
    <row r="6" spans="1:4" ht="23.25" thickBot="1" thickTop="1">
      <c r="A6" s="14" t="s">
        <v>3</v>
      </c>
      <c r="B6" s="154" t="s">
        <v>362</v>
      </c>
      <c r="C6" s="154"/>
      <c r="D6" s="154"/>
    </row>
    <row r="7" spans="1:4" ht="23.25" thickBot="1" thickTop="1">
      <c r="A7" s="14" t="s">
        <v>29</v>
      </c>
      <c r="B7" s="154" t="s">
        <v>363</v>
      </c>
      <c r="C7" s="154"/>
      <c r="D7" s="154"/>
    </row>
    <row r="8" spans="1:4" ht="23.25" thickBot="1" thickTop="1">
      <c r="A8" s="14" t="s">
        <v>240</v>
      </c>
      <c r="B8" s="162" t="s">
        <v>364</v>
      </c>
      <c r="C8" s="163"/>
      <c r="D8" s="164"/>
    </row>
    <row r="9" spans="1:4" ht="29.25" customHeight="1" thickBot="1" thickTop="1">
      <c r="A9" s="14" t="s">
        <v>31</v>
      </c>
      <c r="B9" s="15"/>
      <c r="C9" s="15"/>
      <c r="D9" s="15"/>
    </row>
    <row r="10" spans="1:4" ht="27" customHeight="1" thickBot="1" thickTop="1">
      <c r="A10" s="14" t="s">
        <v>6</v>
      </c>
      <c r="B10" s="15"/>
      <c r="C10" s="15"/>
      <c r="D10" s="15"/>
    </row>
    <row r="11" spans="1:4" ht="27" customHeight="1" thickBot="1" thickTop="1">
      <c r="A11" s="14" t="s">
        <v>328</v>
      </c>
      <c r="B11" s="138"/>
      <c r="C11" s="139"/>
      <c r="D11" s="140"/>
    </row>
    <row r="12" spans="1:4" ht="23.25" thickBot="1" thickTop="1">
      <c r="A12" s="14" t="s">
        <v>78</v>
      </c>
      <c r="B12" s="158" t="str">
        <f>UPPER("Mandal Educational Officer")</f>
        <v>MANDAL EDUCATIONAL OFFICER</v>
      </c>
      <c r="C12" s="159"/>
      <c r="D12" s="160"/>
    </row>
    <row r="13" spans="1:4" ht="23.25" thickBot="1" thickTop="1">
      <c r="A13" s="14" t="s">
        <v>79</v>
      </c>
      <c r="B13" s="154" t="str">
        <f>UPPER("M.P.Tekmal")</f>
        <v>M.P.TEKMAL</v>
      </c>
      <c r="C13" s="154"/>
      <c r="D13" s="154"/>
    </row>
    <row r="14" spans="1:4" ht="23.25" thickBot="1" thickTop="1">
      <c r="A14" s="14" t="s">
        <v>88</v>
      </c>
      <c r="B14" s="154" t="s">
        <v>89</v>
      </c>
      <c r="C14" s="154"/>
      <c r="D14" s="154"/>
    </row>
    <row r="15" spans="1:4" ht="24.75" customHeight="1" thickBot="1" thickTop="1">
      <c r="A15" s="14" t="s">
        <v>316</v>
      </c>
      <c r="B15" s="154">
        <v>18022202149</v>
      </c>
      <c r="C15" s="154"/>
      <c r="D15" s="154"/>
    </row>
    <row r="16" spans="1:4" ht="23.25" customHeight="1" thickBot="1" thickTop="1">
      <c r="A16" s="14" t="s">
        <v>317</v>
      </c>
      <c r="B16" s="154" t="s">
        <v>318</v>
      </c>
      <c r="C16" s="154"/>
      <c r="D16" s="154"/>
    </row>
    <row r="17" spans="1:4" ht="22.5" customHeight="1" thickBot="1" thickTop="1">
      <c r="A17" s="14" t="s">
        <v>320</v>
      </c>
      <c r="B17" s="129" t="s">
        <v>365</v>
      </c>
      <c r="C17" s="128" t="s">
        <v>18</v>
      </c>
      <c r="D17" s="16" t="s">
        <v>366</v>
      </c>
    </row>
    <row r="18" spans="1:4" ht="30.75" customHeight="1" thickBot="1" thickTop="1">
      <c r="A18" s="14" t="s">
        <v>326</v>
      </c>
      <c r="B18" s="151">
        <v>586103</v>
      </c>
      <c r="C18" s="152"/>
      <c r="D18" s="153"/>
    </row>
    <row r="19" ht="13.5" thickTop="1"/>
    <row r="23" spans="8:9" ht="12.75">
      <c r="H23" t="s">
        <v>81</v>
      </c>
      <c r="I23">
        <v>1</v>
      </c>
    </row>
    <row r="24" spans="8:9" ht="12.75">
      <c r="H24" t="s">
        <v>82</v>
      </c>
      <c r="I24" t="str">
        <f>INDEX(H23:H24,I23)</f>
        <v>Sri</v>
      </c>
    </row>
    <row r="26" ht="12.75">
      <c r="I26" t="str">
        <f>IF(I23=1,"He","She")</f>
        <v>He</v>
      </c>
    </row>
    <row r="27" spans="7:9" ht="12.75">
      <c r="G27" s="26">
        <f>calculation!H34</f>
        <v>22290</v>
      </c>
      <c r="I27" t="str">
        <f>IF(I23=1,"him","her")</f>
        <v>him</v>
      </c>
    </row>
    <row r="29" ht="12.75">
      <c r="I29" t="str">
        <f>IF(I23=1,"S","D")</f>
        <v>S</v>
      </c>
    </row>
    <row r="30" ht="12.75">
      <c r="I30" t="str">
        <f>CONCATENATE(I29,"/O")</f>
        <v>S/O</v>
      </c>
    </row>
  </sheetData>
  <sheetProtection/>
  <mergeCells count="12">
    <mergeCell ref="B7:D7"/>
    <mergeCell ref="B8:D8"/>
    <mergeCell ref="B18:D18"/>
    <mergeCell ref="B15:D15"/>
    <mergeCell ref="B16:D16"/>
    <mergeCell ref="A3:D3"/>
    <mergeCell ref="B12:D12"/>
    <mergeCell ref="C4:D4"/>
    <mergeCell ref="B5:D5"/>
    <mergeCell ref="B14:D14"/>
    <mergeCell ref="B6:D6"/>
    <mergeCell ref="B13:D13"/>
  </mergeCells>
  <printOptions/>
  <pageMargins left="0.75" right="0.75" top="1" bottom="1" header="0.5" footer="0.5"/>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2:K111"/>
  <sheetViews>
    <sheetView zoomScale="160" zoomScaleNormal="160" zoomScalePageLayoutView="0" workbookViewId="0" topLeftCell="C20">
      <selection activeCell="J31" sqref="J31"/>
    </sheetView>
  </sheetViews>
  <sheetFormatPr defaultColWidth="9.140625" defaultRowHeight="12.75"/>
  <cols>
    <col min="4" max="4" width="15.421875" style="0" customWidth="1"/>
    <col min="5" max="5" width="13.140625" style="0" customWidth="1"/>
  </cols>
  <sheetData>
    <row r="2" spans="1:3" ht="12.75">
      <c r="A2">
        <v>111</v>
      </c>
      <c r="B2">
        <f>A2*10</f>
        <v>1110</v>
      </c>
      <c r="C2">
        <v>343</v>
      </c>
    </row>
    <row r="3" spans="1:3" ht="12.75">
      <c r="A3">
        <v>110</v>
      </c>
      <c r="B3">
        <f aca="true" t="shared" si="0" ref="B3:B65">A3*10</f>
        <v>1100</v>
      </c>
      <c r="C3">
        <v>337</v>
      </c>
    </row>
    <row r="4" spans="1:3" ht="12.75">
      <c r="A4">
        <v>109</v>
      </c>
      <c r="B4">
        <f t="shared" si="0"/>
        <v>1090</v>
      </c>
      <c r="C4">
        <v>330</v>
      </c>
    </row>
    <row r="5" spans="1:3" ht="12.75">
      <c r="A5">
        <v>108</v>
      </c>
      <c r="B5">
        <f t="shared" si="0"/>
        <v>1080</v>
      </c>
      <c r="C5">
        <v>324</v>
      </c>
    </row>
    <row r="6" spans="1:8" ht="12.75">
      <c r="A6">
        <v>107</v>
      </c>
      <c r="B6">
        <f t="shared" si="0"/>
        <v>1070</v>
      </c>
      <c r="C6">
        <v>318</v>
      </c>
      <c r="D6" t="s">
        <v>329</v>
      </c>
      <c r="E6">
        <v>17</v>
      </c>
      <c r="F6">
        <v>29</v>
      </c>
      <c r="G6">
        <v>10</v>
      </c>
      <c r="H6">
        <v>1984</v>
      </c>
    </row>
    <row r="7" spans="1:8" ht="12.75">
      <c r="A7">
        <v>106</v>
      </c>
      <c r="B7">
        <f t="shared" si="0"/>
        <v>1060</v>
      </c>
      <c r="C7">
        <v>313</v>
      </c>
      <c r="D7" t="s">
        <v>330</v>
      </c>
      <c r="E7" t="str">
        <f>INDEX(D6:D36,E6)</f>
        <v>14860-39540</v>
      </c>
      <c r="F7">
        <f>'[1]data'!N15</f>
        <v>29</v>
      </c>
      <c r="G7">
        <f>H16</f>
        <v>11</v>
      </c>
      <c r="H7">
        <f>INDEX(H17:H26,I16)</f>
        <v>1975</v>
      </c>
    </row>
    <row r="8" spans="1:8" ht="12.75">
      <c r="A8">
        <v>105</v>
      </c>
      <c r="B8">
        <f t="shared" si="0"/>
        <v>1050</v>
      </c>
      <c r="C8">
        <v>307</v>
      </c>
      <c r="D8" t="s">
        <v>331</v>
      </c>
      <c r="F8">
        <f>IF(AND(F6&gt;=F7),F6-F7,IF(AND(F6&lt;F7),F6+30-F7))</f>
        <v>0</v>
      </c>
      <c r="G8">
        <f>IF(AND(F6&lt;F7,G6=G7),11,IF(AND(F6&lt;F7,G6&lt;G7),G6+11-G7,IF(AND(G6&gt;=G7,F6&lt;F7),G6-1-G7,IF(AND(G6&gt;=G7),G6-G7,IF(AND(G6&lt;G7),G6+12-G7)))))</f>
        <v>11</v>
      </c>
      <c r="H8">
        <f>IF(AND(F6&lt;F7,G6=G7),H6-1-H7,IF(AND(G6&gt;=G7),H6-H7,IF(AND(G6&lt;G7),H6-1-H7)))</f>
        <v>8</v>
      </c>
    </row>
    <row r="9" spans="1:8" ht="15.75">
      <c r="A9">
        <v>104</v>
      </c>
      <c r="B9">
        <f t="shared" si="0"/>
        <v>1040</v>
      </c>
      <c r="C9">
        <v>301</v>
      </c>
      <c r="D9" t="s">
        <v>332</v>
      </c>
      <c r="E9" s="141">
        <v>7100</v>
      </c>
      <c r="F9">
        <f>IF(F8=30,0,F8)</f>
        <v>0</v>
      </c>
      <c r="G9">
        <f>IF(F8=30,G8+1,G8)</f>
        <v>11</v>
      </c>
      <c r="H9">
        <f>H8</f>
        <v>8</v>
      </c>
    </row>
    <row r="10" spans="1:10" ht="15.75">
      <c r="A10">
        <v>103</v>
      </c>
      <c r="B10">
        <f t="shared" si="0"/>
        <v>1030</v>
      </c>
      <c r="C10">
        <v>296</v>
      </c>
      <c r="D10" t="s">
        <v>333</v>
      </c>
      <c r="E10" s="141">
        <v>7300</v>
      </c>
      <c r="F10" s="1">
        <f>F9</f>
        <v>0</v>
      </c>
      <c r="G10" s="1">
        <f>IF(G9=12,0,G8+1)</f>
        <v>12</v>
      </c>
      <c r="H10" s="1">
        <f>IF(G9=12,H9+1,H8)</f>
        <v>8</v>
      </c>
      <c r="J10" t="str">
        <f>CONCATENATE(H10," Years ",G10," Months")</f>
        <v>8 Years 12 Months</v>
      </c>
    </row>
    <row r="11" spans="1:7" ht="15.75">
      <c r="A11">
        <v>102</v>
      </c>
      <c r="B11">
        <f t="shared" si="0"/>
        <v>1020</v>
      </c>
      <c r="C11">
        <v>290</v>
      </c>
      <c r="D11" t="s">
        <v>334</v>
      </c>
      <c r="E11" s="141">
        <v>7520</v>
      </c>
      <c r="G11" s="2">
        <f>H10*12+G10</f>
        <v>108</v>
      </c>
    </row>
    <row r="12" spans="1:7" ht="15.75">
      <c r="A12">
        <v>101</v>
      </c>
      <c r="B12">
        <f t="shared" si="0"/>
        <v>1010</v>
      </c>
      <c r="C12">
        <v>284</v>
      </c>
      <c r="D12" t="s">
        <v>335</v>
      </c>
      <c r="E12" s="141">
        <v>7740</v>
      </c>
      <c r="G12">
        <f>G11</f>
        <v>108</v>
      </c>
    </row>
    <row r="13" spans="1:8" ht="15.75">
      <c r="A13">
        <v>100</v>
      </c>
      <c r="B13">
        <f t="shared" si="0"/>
        <v>1000</v>
      </c>
      <c r="C13">
        <v>279</v>
      </c>
      <c r="D13" t="s">
        <v>336</v>
      </c>
      <c r="E13" s="141">
        <v>7960</v>
      </c>
      <c r="G13">
        <f>VLOOKUP(G12,A2:C111,3,0)</f>
        <v>324</v>
      </c>
      <c r="H13">
        <f>VLOOKUP(G12,A2:D111,2,0)</f>
        <v>1080</v>
      </c>
    </row>
    <row r="14" spans="1:5" ht="15.75">
      <c r="A14">
        <v>99</v>
      </c>
      <c r="B14">
        <f t="shared" si="0"/>
        <v>990</v>
      </c>
      <c r="C14">
        <v>273</v>
      </c>
      <c r="D14" t="s">
        <v>337</v>
      </c>
      <c r="E14" s="141">
        <v>8200</v>
      </c>
    </row>
    <row r="15" spans="1:5" ht="15.75">
      <c r="A15">
        <v>98</v>
      </c>
      <c r="B15">
        <f t="shared" si="0"/>
        <v>980</v>
      </c>
      <c r="C15">
        <v>267</v>
      </c>
      <c r="D15" t="s">
        <v>338</v>
      </c>
      <c r="E15" s="141">
        <v>8440</v>
      </c>
    </row>
    <row r="16" spans="1:9" ht="15.75">
      <c r="A16">
        <v>97</v>
      </c>
      <c r="B16">
        <f t="shared" si="0"/>
        <v>970</v>
      </c>
      <c r="C16">
        <v>262</v>
      </c>
      <c r="D16" t="s">
        <v>339</v>
      </c>
      <c r="E16" s="141">
        <v>8680</v>
      </c>
      <c r="F16">
        <v>55</v>
      </c>
      <c r="G16" t="s">
        <v>32</v>
      </c>
      <c r="H16" s="11">
        <v>11</v>
      </c>
      <c r="I16">
        <v>1</v>
      </c>
    </row>
    <row r="17" spans="1:10" ht="15.75">
      <c r="A17">
        <v>96</v>
      </c>
      <c r="B17">
        <f t="shared" si="0"/>
        <v>960</v>
      </c>
      <c r="C17">
        <v>256</v>
      </c>
      <c r="D17" t="s">
        <v>340</v>
      </c>
      <c r="E17" s="141">
        <v>8940</v>
      </c>
      <c r="F17">
        <f>INDEX(E9:E87,F16)</f>
        <v>31550</v>
      </c>
      <c r="G17" t="s">
        <v>33</v>
      </c>
      <c r="H17">
        <v>1975</v>
      </c>
      <c r="I17">
        <v>4</v>
      </c>
      <c r="J17">
        <f>IF(I17=1,31,IF(I17=2,28,IF(I17=3,31,IF(I17=4,30,IF(I17=5,31,IF(I17=6,30,IF(I17=7,31)))))))</f>
        <v>30</v>
      </c>
    </row>
    <row r="18" spans="1:11" ht="15.75">
      <c r="A18">
        <v>95</v>
      </c>
      <c r="B18">
        <f t="shared" si="0"/>
        <v>950</v>
      </c>
      <c r="C18">
        <v>251</v>
      </c>
      <c r="D18" t="s">
        <v>341</v>
      </c>
      <c r="E18" s="141">
        <v>9200</v>
      </c>
      <c r="G18" t="s">
        <v>34</v>
      </c>
      <c r="H18">
        <v>1976</v>
      </c>
      <c r="J18">
        <f>IF(I17=8,31,IF(I17=9,30,IF(I17=10,31,IF(I17=11,30,IF(I17=12,31,J17)))))</f>
        <v>30</v>
      </c>
      <c r="K18" t="str">
        <f>INDEX(G16:G27,I17)</f>
        <v>April</v>
      </c>
    </row>
    <row r="19" spans="1:8" ht="15.75">
      <c r="A19">
        <v>94</v>
      </c>
      <c r="B19">
        <f t="shared" si="0"/>
        <v>940</v>
      </c>
      <c r="C19">
        <v>246</v>
      </c>
      <c r="D19" t="s">
        <v>342</v>
      </c>
      <c r="E19" s="141">
        <v>9460</v>
      </c>
      <c r="G19" t="s">
        <v>35</v>
      </c>
      <c r="H19">
        <v>1977</v>
      </c>
    </row>
    <row r="20" spans="1:10" ht="15.75">
      <c r="A20">
        <v>93</v>
      </c>
      <c r="B20">
        <f t="shared" si="0"/>
        <v>930</v>
      </c>
      <c r="C20">
        <v>241</v>
      </c>
      <c r="D20" t="s">
        <v>343</v>
      </c>
      <c r="E20" s="141">
        <v>9740</v>
      </c>
      <c r="G20" t="s">
        <v>36</v>
      </c>
      <c r="H20">
        <v>1978</v>
      </c>
      <c r="I20">
        <v>2011</v>
      </c>
      <c r="J20">
        <v>2</v>
      </c>
    </row>
    <row r="21" spans="1:10" ht="15.75">
      <c r="A21">
        <v>92</v>
      </c>
      <c r="B21">
        <f t="shared" si="0"/>
        <v>920</v>
      </c>
      <c r="C21">
        <v>236</v>
      </c>
      <c r="D21" t="s">
        <v>344</v>
      </c>
      <c r="E21" s="141">
        <v>10020</v>
      </c>
      <c r="G21" t="s">
        <v>37</v>
      </c>
      <c r="H21">
        <v>1979</v>
      </c>
      <c r="I21">
        <v>2012</v>
      </c>
      <c r="J21">
        <f>INDEX(I20:I22,J20)</f>
        <v>2012</v>
      </c>
    </row>
    <row r="22" spans="1:10" ht="15.75">
      <c r="A22">
        <v>91</v>
      </c>
      <c r="B22">
        <f t="shared" si="0"/>
        <v>910</v>
      </c>
      <c r="C22">
        <v>231</v>
      </c>
      <c r="D22" t="s">
        <v>345</v>
      </c>
      <c r="E22" s="141">
        <v>10300</v>
      </c>
      <c r="G22" t="s">
        <v>38</v>
      </c>
      <c r="H22">
        <v>1980</v>
      </c>
      <c r="I22">
        <v>2013</v>
      </c>
      <c r="J22" s="13" t="str">
        <f>CONCATENATE(J18,".",I17,".",J21)</f>
        <v>30.4.2012</v>
      </c>
    </row>
    <row r="23" spans="1:8" ht="15.75">
      <c r="A23">
        <v>90</v>
      </c>
      <c r="B23">
        <f t="shared" si="0"/>
        <v>900</v>
      </c>
      <c r="C23">
        <v>226</v>
      </c>
      <c r="D23" t="s">
        <v>346</v>
      </c>
      <c r="E23" s="141">
        <v>10600</v>
      </c>
      <c r="G23" t="s">
        <v>39</v>
      </c>
      <c r="H23">
        <v>1981</v>
      </c>
    </row>
    <row r="24" spans="1:10" ht="15.75">
      <c r="A24">
        <v>89</v>
      </c>
      <c r="B24">
        <f t="shared" si="0"/>
        <v>890</v>
      </c>
      <c r="C24">
        <v>221</v>
      </c>
      <c r="D24" t="s">
        <v>347</v>
      </c>
      <c r="E24" s="141">
        <v>10900</v>
      </c>
      <c r="G24" t="s">
        <v>40</v>
      </c>
      <c r="H24">
        <v>1982</v>
      </c>
      <c r="I24" t="str">
        <f>INDEX(G16:G27,H16)</f>
        <v>Nov</v>
      </c>
      <c r="J24">
        <f>INDEX(H17:H26,I16)</f>
        <v>1975</v>
      </c>
    </row>
    <row r="25" spans="1:9" ht="15.75">
      <c r="A25">
        <v>88</v>
      </c>
      <c r="B25">
        <f t="shared" si="0"/>
        <v>880</v>
      </c>
      <c r="C25">
        <v>216</v>
      </c>
      <c r="D25" t="s">
        <v>348</v>
      </c>
      <c r="E25" s="141">
        <v>11200</v>
      </c>
      <c r="G25" t="s">
        <v>41</v>
      </c>
      <c r="H25">
        <v>1983</v>
      </c>
      <c r="I25" t="str">
        <f>CONCATENATE(I24," ",J24)</f>
        <v>Nov 1975</v>
      </c>
    </row>
    <row r="26" spans="1:8" ht="15.75">
      <c r="A26">
        <v>87</v>
      </c>
      <c r="B26">
        <f t="shared" si="0"/>
        <v>870</v>
      </c>
      <c r="C26">
        <v>211</v>
      </c>
      <c r="D26" t="s">
        <v>349</v>
      </c>
      <c r="E26" s="141">
        <v>11530</v>
      </c>
      <c r="G26" t="s">
        <v>42</v>
      </c>
      <c r="H26">
        <v>1984</v>
      </c>
    </row>
    <row r="27" spans="1:7" ht="15.75">
      <c r="A27">
        <v>86</v>
      </c>
      <c r="B27">
        <f t="shared" si="0"/>
        <v>860</v>
      </c>
      <c r="C27">
        <v>206</v>
      </c>
      <c r="D27" t="s">
        <v>350</v>
      </c>
      <c r="E27" s="141">
        <v>11860</v>
      </c>
      <c r="G27" t="s">
        <v>43</v>
      </c>
    </row>
    <row r="28" spans="1:10" ht="15.75">
      <c r="A28">
        <v>85</v>
      </c>
      <c r="B28">
        <f t="shared" si="0"/>
        <v>850</v>
      </c>
      <c r="C28">
        <v>201</v>
      </c>
      <c r="D28" t="s">
        <v>351</v>
      </c>
      <c r="E28" s="141">
        <v>12190</v>
      </c>
      <c r="J28" t="str">
        <f>CONCATENATE("From"," ",I25," to Oct 1984")</f>
        <v>From Nov 1975 to Oct 1984</v>
      </c>
    </row>
    <row r="29" spans="1:5" ht="15.75">
      <c r="A29">
        <v>84</v>
      </c>
      <c r="B29">
        <f t="shared" si="0"/>
        <v>840</v>
      </c>
      <c r="C29">
        <v>196</v>
      </c>
      <c r="D29" t="s">
        <v>352</v>
      </c>
      <c r="E29" s="141">
        <v>12550</v>
      </c>
    </row>
    <row r="30" spans="1:10" ht="15.75">
      <c r="A30">
        <v>83</v>
      </c>
      <c r="B30">
        <f t="shared" si="0"/>
        <v>830</v>
      </c>
      <c r="C30">
        <v>192</v>
      </c>
      <c r="D30" t="s">
        <v>353</v>
      </c>
      <c r="E30" s="141">
        <v>12910</v>
      </c>
      <c r="I30">
        <f>IF(I17&lt;5,1,AND(J21=2011,1,0))</f>
        <v>1</v>
      </c>
      <c r="J30" t="str">
        <f>CONCATENATE("April 2010 to ","March"," ",2011)</f>
        <v>April 2010 to March 2011</v>
      </c>
    </row>
    <row r="31" spans="1:5" ht="15.75">
      <c r="A31">
        <v>82</v>
      </c>
      <c r="B31">
        <f t="shared" si="0"/>
        <v>820</v>
      </c>
      <c r="C31">
        <v>187</v>
      </c>
      <c r="D31" t="s">
        <v>354</v>
      </c>
      <c r="E31" s="141">
        <v>13270</v>
      </c>
    </row>
    <row r="32" spans="1:5" ht="15.75">
      <c r="A32">
        <v>81</v>
      </c>
      <c r="B32">
        <f t="shared" si="0"/>
        <v>810</v>
      </c>
      <c r="C32">
        <v>183</v>
      </c>
      <c r="D32" t="s">
        <v>355</v>
      </c>
      <c r="E32" s="141">
        <v>13660</v>
      </c>
    </row>
    <row r="33" spans="1:5" ht="15.75">
      <c r="A33">
        <v>80</v>
      </c>
      <c r="B33">
        <f t="shared" si="0"/>
        <v>800</v>
      </c>
      <c r="C33">
        <v>179</v>
      </c>
      <c r="D33" t="s">
        <v>356</v>
      </c>
      <c r="E33" s="141">
        <v>14050</v>
      </c>
    </row>
    <row r="34" spans="1:5" ht="15.75">
      <c r="A34">
        <v>79</v>
      </c>
      <c r="B34">
        <f t="shared" si="0"/>
        <v>790</v>
      </c>
      <c r="C34">
        <v>174</v>
      </c>
      <c r="D34" t="s">
        <v>357</v>
      </c>
      <c r="E34" s="141">
        <v>14440</v>
      </c>
    </row>
    <row r="35" spans="1:5" ht="15.75">
      <c r="A35">
        <v>78</v>
      </c>
      <c r="B35">
        <f t="shared" si="0"/>
        <v>780</v>
      </c>
      <c r="C35">
        <v>170</v>
      </c>
      <c r="D35" t="s">
        <v>358</v>
      </c>
      <c r="E35" s="141">
        <v>14860</v>
      </c>
    </row>
    <row r="36" spans="1:5" ht="15.75">
      <c r="A36">
        <v>77</v>
      </c>
      <c r="B36">
        <f t="shared" si="0"/>
        <v>770</v>
      </c>
      <c r="C36">
        <v>166</v>
      </c>
      <c r="D36" t="s">
        <v>359</v>
      </c>
      <c r="E36" s="141">
        <v>15280</v>
      </c>
    </row>
    <row r="37" spans="1:5" ht="15.75">
      <c r="A37">
        <v>76</v>
      </c>
      <c r="B37">
        <f t="shared" si="0"/>
        <v>760</v>
      </c>
      <c r="C37">
        <v>161</v>
      </c>
      <c r="E37" s="141">
        <v>15700</v>
      </c>
    </row>
    <row r="38" spans="1:5" ht="15.75">
      <c r="A38">
        <v>75</v>
      </c>
      <c r="B38">
        <f t="shared" si="0"/>
        <v>750</v>
      </c>
      <c r="C38">
        <v>157</v>
      </c>
      <c r="E38" s="141">
        <v>16150</v>
      </c>
    </row>
    <row r="39" spans="1:5" ht="15.75">
      <c r="A39">
        <v>74</v>
      </c>
      <c r="B39">
        <f t="shared" si="0"/>
        <v>740</v>
      </c>
      <c r="C39">
        <v>153</v>
      </c>
      <c r="E39" s="141">
        <v>16600</v>
      </c>
    </row>
    <row r="40" spans="1:5" ht="15.75">
      <c r="A40">
        <v>73</v>
      </c>
      <c r="B40">
        <f t="shared" si="0"/>
        <v>730</v>
      </c>
      <c r="C40">
        <v>148</v>
      </c>
      <c r="E40" s="141">
        <v>17050</v>
      </c>
    </row>
    <row r="41" spans="1:5" ht="15.75">
      <c r="A41">
        <v>72</v>
      </c>
      <c r="B41">
        <f t="shared" si="0"/>
        <v>720</v>
      </c>
      <c r="C41">
        <v>144</v>
      </c>
      <c r="E41" s="141">
        <v>17540</v>
      </c>
    </row>
    <row r="42" spans="1:5" ht="15.75">
      <c r="A42">
        <v>71</v>
      </c>
      <c r="B42">
        <f t="shared" si="0"/>
        <v>710</v>
      </c>
      <c r="C42">
        <v>140</v>
      </c>
      <c r="E42" s="141">
        <v>18030</v>
      </c>
    </row>
    <row r="43" spans="1:5" ht="15.75">
      <c r="A43">
        <v>69</v>
      </c>
      <c r="B43">
        <f t="shared" si="0"/>
        <v>690</v>
      </c>
      <c r="C43">
        <v>133</v>
      </c>
      <c r="E43" s="141">
        <v>18520</v>
      </c>
    </row>
    <row r="44" spans="1:5" ht="15.75">
      <c r="A44">
        <v>68</v>
      </c>
      <c r="B44">
        <f t="shared" si="0"/>
        <v>680</v>
      </c>
      <c r="C44">
        <v>129</v>
      </c>
      <c r="E44" s="141">
        <v>19050</v>
      </c>
    </row>
    <row r="45" spans="1:5" ht="15.75">
      <c r="A45">
        <v>67</v>
      </c>
      <c r="B45">
        <f t="shared" si="0"/>
        <v>670</v>
      </c>
      <c r="C45">
        <v>126</v>
      </c>
      <c r="E45" s="141">
        <v>19580</v>
      </c>
    </row>
    <row r="46" spans="1:5" ht="15.75">
      <c r="A46">
        <v>66</v>
      </c>
      <c r="B46">
        <f t="shared" si="0"/>
        <v>660</v>
      </c>
      <c r="C46">
        <v>122</v>
      </c>
      <c r="E46" s="142">
        <v>20110</v>
      </c>
    </row>
    <row r="47" spans="1:5" ht="17.25">
      <c r="A47">
        <v>65</v>
      </c>
      <c r="B47">
        <f t="shared" si="0"/>
        <v>650</v>
      </c>
      <c r="C47">
        <v>118</v>
      </c>
      <c r="E47" s="143">
        <v>20680</v>
      </c>
    </row>
    <row r="48" spans="1:5" ht="17.25">
      <c r="A48">
        <v>64</v>
      </c>
      <c r="B48">
        <f t="shared" si="0"/>
        <v>640</v>
      </c>
      <c r="C48">
        <v>115</v>
      </c>
      <c r="E48" s="143">
        <v>21250</v>
      </c>
    </row>
    <row r="49" spans="1:5" ht="17.25">
      <c r="A49">
        <v>63</v>
      </c>
      <c r="B49">
        <f t="shared" si="0"/>
        <v>630</v>
      </c>
      <c r="C49">
        <v>111</v>
      </c>
      <c r="E49" s="143">
        <v>21820</v>
      </c>
    </row>
    <row r="50" spans="1:5" ht="17.25">
      <c r="A50">
        <v>62</v>
      </c>
      <c r="B50">
        <f t="shared" si="0"/>
        <v>620</v>
      </c>
      <c r="C50">
        <v>107</v>
      </c>
      <c r="E50" s="143">
        <v>22430</v>
      </c>
    </row>
    <row r="51" spans="1:5" ht="17.25">
      <c r="A51">
        <v>61</v>
      </c>
      <c r="B51">
        <f t="shared" si="0"/>
        <v>610</v>
      </c>
      <c r="C51">
        <v>104</v>
      </c>
      <c r="E51" s="143">
        <v>23040</v>
      </c>
    </row>
    <row r="52" spans="1:5" ht="17.25">
      <c r="A52">
        <v>60</v>
      </c>
      <c r="B52">
        <f t="shared" si="0"/>
        <v>600</v>
      </c>
      <c r="C52">
        <v>100</v>
      </c>
      <c r="E52" s="143">
        <v>23650</v>
      </c>
    </row>
    <row r="53" spans="1:5" ht="17.25">
      <c r="A53">
        <v>59</v>
      </c>
      <c r="B53">
        <f t="shared" si="0"/>
        <v>590</v>
      </c>
      <c r="C53">
        <v>97</v>
      </c>
      <c r="E53" s="143">
        <v>24300</v>
      </c>
    </row>
    <row r="54" spans="1:5" ht="17.25">
      <c r="A54">
        <v>58</v>
      </c>
      <c r="B54">
        <f t="shared" si="0"/>
        <v>580</v>
      </c>
      <c r="C54">
        <v>94</v>
      </c>
      <c r="E54" s="143">
        <v>24950</v>
      </c>
    </row>
    <row r="55" spans="1:5" ht="17.25">
      <c r="A55">
        <v>57</v>
      </c>
      <c r="B55">
        <f t="shared" si="0"/>
        <v>570</v>
      </c>
      <c r="C55">
        <v>91</v>
      </c>
      <c r="E55" s="144">
        <v>25600</v>
      </c>
    </row>
    <row r="56" spans="1:5" ht="17.25">
      <c r="A56">
        <v>56</v>
      </c>
      <c r="B56">
        <f t="shared" si="0"/>
        <v>560</v>
      </c>
      <c r="C56">
        <v>88</v>
      </c>
      <c r="E56" s="143">
        <v>26300</v>
      </c>
    </row>
    <row r="57" spans="1:5" ht="17.25">
      <c r="A57">
        <v>55</v>
      </c>
      <c r="B57">
        <f t="shared" si="0"/>
        <v>550</v>
      </c>
      <c r="C57">
        <v>85</v>
      </c>
      <c r="E57" s="143">
        <v>27000</v>
      </c>
    </row>
    <row r="58" spans="1:5" ht="17.25">
      <c r="A58">
        <v>54</v>
      </c>
      <c r="B58">
        <f t="shared" si="0"/>
        <v>540</v>
      </c>
      <c r="C58">
        <v>82</v>
      </c>
      <c r="E58" s="143">
        <v>27700</v>
      </c>
    </row>
    <row r="59" spans="1:5" ht="17.25">
      <c r="A59">
        <v>53</v>
      </c>
      <c r="B59">
        <f t="shared" si="0"/>
        <v>530</v>
      </c>
      <c r="C59">
        <v>79</v>
      </c>
      <c r="E59" s="143">
        <v>28450</v>
      </c>
    </row>
    <row r="60" spans="1:5" ht="17.25">
      <c r="A60">
        <v>52</v>
      </c>
      <c r="B60">
        <f t="shared" si="0"/>
        <v>520</v>
      </c>
      <c r="C60">
        <v>76</v>
      </c>
      <c r="E60" s="143">
        <v>29200</v>
      </c>
    </row>
    <row r="61" spans="1:5" ht="17.25">
      <c r="A61">
        <v>51</v>
      </c>
      <c r="B61">
        <f t="shared" si="0"/>
        <v>510</v>
      </c>
      <c r="C61">
        <v>73</v>
      </c>
      <c r="E61" s="143">
        <v>29950</v>
      </c>
    </row>
    <row r="62" spans="1:5" ht="17.25">
      <c r="A62">
        <v>50</v>
      </c>
      <c r="B62">
        <f t="shared" si="0"/>
        <v>500</v>
      </c>
      <c r="C62">
        <v>70</v>
      </c>
      <c r="E62" s="143">
        <v>30750</v>
      </c>
    </row>
    <row r="63" spans="1:5" ht="17.25">
      <c r="A63">
        <v>49</v>
      </c>
      <c r="B63">
        <f t="shared" si="0"/>
        <v>490</v>
      </c>
      <c r="C63">
        <v>67</v>
      </c>
      <c r="E63" s="144">
        <v>31550</v>
      </c>
    </row>
    <row r="64" spans="1:5" ht="17.25">
      <c r="A64">
        <v>48</v>
      </c>
      <c r="B64">
        <f t="shared" si="0"/>
        <v>480</v>
      </c>
      <c r="C64">
        <v>64</v>
      </c>
      <c r="E64" s="143">
        <v>32350</v>
      </c>
    </row>
    <row r="65" spans="1:5" ht="17.25">
      <c r="A65">
        <v>47</v>
      </c>
      <c r="B65">
        <f t="shared" si="0"/>
        <v>470</v>
      </c>
      <c r="C65">
        <v>62</v>
      </c>
      <c r="E65" s="143">
        <v>33200</v>
      </c>
    </row>
    <row r="66" spans="1:5" ht="17.25">
      <c r="A66">
        <v>46</v>
      </c>
      <c r="B66">
        <f aca="true" t="shared" si="1" ref="B66:B111">A66*10</f>
        <v>460</v>
      </c>
      <c r="C66">
        <v>58</v>
      </c>
      <c r="E66" s="143">
        <v>34050</v>
      </c>
    </row>
    <row r="67" spans="1:5" ht="17.25">
      <c r="A67">
        <v>45</v>
      </c>
      <c r="B67">
        <f t="shared" si="1"/>
        <v>450</v>
      </c>
      <c r="C67">
        <v>57</v>
      </c>
      <c r="E67" s="143">
        <v>34900</v>
      </c>
    </row>
    <row r="68" spans="1:5" ht="17.25">
      <c r="A68">
        <v>44</v>
      </c>
      <c r="B68">
        <f t="shared" si="1"/>
        <v>440</v>
      </c>
      <c r="C68">
        <v>55</v>
      </c>
      <c r="E68" s="143">
        <v>35800</v>
      </c>
    </row>
    <row r="69" spans="1:5" ht="17.25">
      <c r="A69">
        <v>43</v>
      </c>
      <c r="B69">
        <f t="shared" si="1"/>
        <v>430</v>
      </c>
      <c r="C69">
        <v>52</v>
      </c>
      <c r="E69" s="144">
        <v>36700</v>
      </c>
    </row>
    <row r="70" spans="1:5" ht="17.25">
      <c r="A70">
        <v>42</v>
      </c>
      <c r="B70">
        <f t="shared" si="1"/>
        <v>420</v>
      </c>
      <c r="C70">
        <v>50</v>
      </c>
      <c r="E70" s="143">
        <v>37600</v>
      </c>
    </row>
    <row r="71" spans="1:5" ht="17.25">
      <c r="A71">
        <v>41</v>
      </c>
      <c r="B71">
        <f t="shared" si="1"/>
        <v>410</v>
      </c>
      <c r="C71">
        <v>48</v>
      </c>
      <c r="E71" s="143">
        <v>38570</v>
      </c>
    </row>
    <row r="72" spans="1:5" ht="17.25">
      <c r="A72">
        <v>40</v>
      </c>
      <c r="B72">
        <f t="shared" si="1"/>
        <v>400</v>
      </c>
      <c r="C72">
        <v>45</v>
      </c>
      <c r="E72" s="143">
        <v>39540</v>
      </c>
    </row>
    <row r="73" spans="1:5" ht="17.25">
      <c r="A73">
        <v>39</v>
      </c>
      <c r="B73">
        <f t="shared" si="1"/>
        <v>390</v>
      </c>
      <c r="C73">
        <v>43</v>
      </c>
      <c r="E73" s="143">
        <v>40510</v>
      </c>
    </row>
    <row r="74" spans="1:5" ht="17.25">
      <c r="A74">
        <v>38</v>
      </c>
      <c r="B74">
        <f t="shared" si="1"/>
        <v>380</v>
      </c>
      <c r="C74">
        <v>41</v>
      </c>
      <c r="E74" s="143">
        <v>41550</v>
      </c>
    </row>
    <row r="75" spans="1:5" ht="17.25">
      <c r="A75">
        <v>37</v>
      </c>
      <c r="B75">
        <f t="shared" si="1"/>
        <v>370</v>
      </c>
      <c r="C75">
        <v>38</v>
      </c>
      <c r="E75" s="144">
        <v>42550</v>
      </c>
    </row>
    <row r="76" spans="1:5" ht="17.25">
      <c r="A76">
        <v>36</v>
      </c>
      <c r="B76">
        <f t="shared" si="1"/>
        <v>360</v>
      </c>
      <c r="C76">
        <v>36</v>
      </c>
      <c r="E76" s="144">
        <v>42590</v>
      </c>
    </row>
    <row r="77" spans="1:5" ht="17.25">
      <c r="A77">
        <v>35</v>
      </c>
      <c r="B77">
        <f t="shared" si="1"/>
        <v>350</v>
      </c>
      <c r="C77">
        <v>34</v>
      </c>
      <c r="E77" s="143">
        <v>43630</v>
      </c>
    </row>
    <row r="78" spans="1:5" ht="17.25">
      <c r="A78">
        <v>34</v>
      </c>
      <c r="B78">
        <f t="shared" si="1"/>
        <v>340</v>
      </c>
      <c r="C78">
        <v>33</v>
      </c>
      <c r="E78" s="143">
        <v>44740</v>
      </c>
    </row>
    <row r="79" spans="1:5" ht="17.25">
      <c r="A79">
        <v>33</v>
      </c>
      <c r="B79">
        <f t="shared" si="1"/>
        <v>330</v>
      </c>
      <c r="C79">
        <v>31</v>
      </c>
      <c r="E79" s="143">
        <v>45850</v>
      </c>
    </row>
    <row r="80" spans="1:5" ht="17.25">
      <c r="A80">
        <v>32</v>
      </c>
      <c r="B80">
        <f t="shared" si="1"/>
        <v>320</v>
      </c>
      <c r="C80">
        <v>29</v>
      </c>
      <c r="E80" s="143">
        <v>46960</v>
      </c>
    </row>
    <row r="81" spans="1:5" ht="17.25">
      <c r="A81">
        <v>31</v>
      </c>
      <c r="B81">
        <f t="shared" si="1"/>
        <v>310</v>
      </c>
      <c r="C81">
        <v>28</v>
      </c>
      <c r="E81" s="143">
        <v>48160</v>
      </c>
    </row>
    <row r="82" spans="1:5" ht="17.25">
      <c r="A82">
        <v>30</v>
      </c>
      <c r="B82">
        <f t="shared" si="1"/>
        <v>300</v>
      </c>
      <c r="C82">
        <v>26</v>
      </c>
      <c r="E82" s="143">
        <v>49360</v>
      </c>
    </row>
    <row r="83" spans="1:5" ht="17.25">
      <c r="A83">
        <v>29</v>
      </c>
      <c r="B83">
        <f t="shared" si="1"/>
        <v>290</v>
      </c>
      <c r="C83">
        <v>24</v>
      </c>
      <c r="E83" s="143">
        <v>50560</v>
      </c>
    </row>
    <row r="84" spans="1:5" ht="17.25">
      <c r="A84">
        <v>28</v>
      </c>
      <c r="B84">
        <f t="shared" si="1"/>
        <v>280</v>
      </c>
      <c r="C84">
        <v>23</v>
      </c>
      <c r="E84" s="143">
        <v>51760</v>
      </c>
    </row>
    <row r="85" spans="1:5" ht="17.25">
      <c r="A85">
        <v>27</v>
      </c>
      <c r="B85">
        <f t="shared" si="1"/>
        <v>270</v>
      </c>
      <c r="C85">
        <v>21</v>
      </c>
      <c r="E85" s="143">
        <v>53060</v>
      </c>
    </row>
    <row r="86" spans="1:5" ht="17.25">
      <c r="A86">
        <v>26</v>
      </c>
      <c r="B86">
        <f t="shared" si="1"/>
        <v>260</v>
      </c>
      <c r="C86">
        <v>19</v>
      </c>
      <c r="E86" s="144">
        <v>54360</v>
      </c>
    </row>
    <row r="87" spans="1:5" ht="17.25">
      <c r="A87">
        <v>25</v>
      </c>
      <c r="B87">
        <f t="shared" si="1"/>
        <v>250</v>
      </c>
      <c r="C87">
        <v>18</v>
      </c>
      <c r="E87" s="145">
        <v>55660</v>
      </c>
    </row>
    <row r="88" spans="1:3" ht="12.75">
      <c r="A88">
        <v>24</v>
      </c>
      <c r="B88">
        <f t="shared" si="1"/>
        <v>240</v>
      </c>
      <c r="C88">
        <v>16</v>
      </c>
    </row>
    <row r="89" spans="1:3" ht="12.75">
      <c r="A89">
        <v>23</v>
      </c>
      <c r="B89">
        <f t="shared" si="1"/>
        <v>230</v>
      </c>
      <c r="C89">
        <v>15</v>
      </c>
    </row>
    <row r="90" spans="1:3" ht="12.75">
      <c r="A90">
        <v>22</v>
      </c>
      <c r="B90">
        <f t="shared" si="1"/>
        <v>220</v>
      </c>
      <c r="C90">
        <v>14</v>
      </c>
    </row>
    <row r="91" spans="1:3" ht="12.75">
      <c r="A91">
        <v>21</v>
      </c>
      <c r="B91">
        <f t="shared" si="1"/>
        <v>210</v>
      </c>
      <c r="C91">
        <v>13</v>
      </c>
    </row>
    <row r="92" spans="1:3" ht="12.75">
      <c r="A92">
        <v>20</v>
      </c>
      <c r="B92">
        <f t="shared" si="1"/>
        <v>200</v>
      </c>
      <c r="C92">
        <v>12</v>
      </c>
    </row>
    <row r="93" spans="1:3" ht="12.75">
      <c r="A93">
        <v>19</v>
      </c>
      <c r="B93">
        <f t="shared" si="1"/>
        <v>190</v>
      </c>
      <c r="C93">
        <v>11</v>
      </c>
    </row>
    <row r="94" spans="1:3" ht="12.75">
      <c r="A94">
        <v>18</v>
      </c>
      <c r="B94">
        <f t="shared" si="1"/>
        <v>180</v>
      </c>
      <c r="C94">
        <v>10</v>
      </c>
    </row>
    <row r="95" spans="1:3" ht="12.75">
      <c r="A95">
        <v>17</v>
      </c>
      <c r="B95">
        <f t="shared" si="1"/>
        <v>170</v>
      </c>
      <c r="C95">
        <v>9</v>
      </c>
    </row>
    <row r="96" spans="1:3" ht="12.75">
      <c r="A96">
        <v>16</v>
      </c>
      <c r="B96">
        <f t="shared" si="1"/>
        <v>160</v>
      </c>
      <c r="C96">
        <v>8</v>
      </c>
    </row>
    <row r="97" spans="1:3" ht="12.75">
      <c r="A97">
        <v>15</v>
      </c>
      <c r="B97">
        <f t="shared" si="1"/>
        <v>150</v>
      </c>
      <c r="C97">
        <v>7</v>
      </c>
    </row>
    <row r="98" spans="1:3" ht="12.75">
      <c r="A98">
        <v>14</v>
      </c>
      <c r="B98">
        <f t="shared" si="1"/>
        <v>140</v>
      </c>
      <c r="C98">
        <v>6</v>
      </c>
    </row>
    <row r="99" spans="1:3" ht="12.75">
      <c r="A99">
        <v>13</v>
      </c>
      <c r="B99">
        <f t="shared" si="1"/>
        <v>130</v>
      </c>
      <c r="C99">
        <v>5</v>
      </c>
    </row>
    <row r="100" spans="1:3" ht="12.75">
      <c r="A100">
        <v>12</v>
      </c>
      <c r="B100">
        <f t="shared" si="1"/>
        <v>120</v>
      </c>
      <c r="C100">
        <v>4</v>
      </c>
    </row>
    <row r="101" spans="1:3" ht="12.75">
      <c r="A101">
        <v>11</v>
      </c>
      <c r="B101">
        <f t="shared" si="1"/>
        <v>110</v>
      </c>
      <c r="C101">
        <v>4</v>
      </c>
    </row>
    <row r="102" spans="1:3" ht="12.75">
      <c r="A102">
        <v>10</v>
      </c>
      <c r="B102">
        <f t="shared" si="1"/>
        <v>100</v>
      </c>
      <c r="C102">
        <v>3</v>
      </c>
    </row>
    <row r="103" spans="1:3" ht="12.75">
      <c r="A103">
        <v>9</v>
      </c>
      <c r="B103">
        <f t="shared" si="1"/>
        <v>90</v>
      </c>
      <c r="C103">
        <v>3</v>
      </c>
    </row>
    <row r="104" spans="1:3" ht="12.75">
      <c r="A104">
        <v>8</v>
      </c>
      <c r="B104">
        <f t="shared" si="1"/>
        <v>80</v>
      </c>
      <c r="C104">
        <v>3</v>
      </c>
    </row>
    <row r="105" spans="1:3" ht="12.75">
      <c r="A105">
        <v>7</v>
      </c>
      <c r="B105">
        <f t="shared" si="1"/>
        <v>70</v>
      </c>
      <c r="C105">
        <v>2</v>
      </c>
    </row>
    <row r="106" spans="1:3" ht="12.75">
      <c r="A106">
        <v>6</v>
      </c>
      <c r="B106">
        <f t="shared" si="1"/>
        <v>60</v>
      </c>
      <c r="C106">
        <v>2</v>
      </c>
    </row>
    <row r="107" spans="1:3" ht="12.75">
      <c r="A107">
        <v>5</v>
      </c>
      <c r="B107">
        <f t="shared" si="1"/>
        <v>50</v>
      </c>
      <c r="C107">
        <v>2</v>
      </c>
    </row>
    <row r="108" spans="1:3" ht="12.75">
      <c r="A108">
        <v>4</v>
      </c>
      <c r="B108">
        <f t="shared" si="1"/>
        <v>40</v>
      </c>
      <c r="C108">
        <v>1</v>
      </c>
    </row>
    <row r="109" spans="1:3" ht="12.75">
      <c r="A109">
        <v>3</v>
      </c>
      <c r="B109">
        <f t="shared" si="1"/>
        <v>30</v>
      </c>
      <c r="C109">
        <v>1</v>
      </c>
    </row>
    <row r="110" spans="1:3" ht="12.75">
      <c r="A110">
        <v>2</v>
      </c>
      <c r="B110">
        <f t="shared" si="1"/>
        <v>20</v>
      </c>
      <c r="C110">
        <v>1</v>
      </c>
    </row>
    <row r="111" spans="1:3" ht="12.75">
      <c r="A111">
        <v>1</v>
      </c>
      <c r="B111">
        <f t="shared" si="1"/>
        <v>10</v>
      </c>
      <c r="C111">
        <v>0</v>
      </c>
    </row>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31"/>
  </sheetPr>
  <dimension ref="A1:L78"/>
  <sheetViews>
    <sheetView showGridLines="0" view="pageBreakPreview" zoomScaleSheetLayoutView="100" zoomScalePageLayoutView="0" workbookViewId="0" topLeftCell="A1">
      <selection activeCell="J82" sqref="J82"/>
    </sheetView>
  </sheetViews>
  <sheetFormatPr defaultColWidth="9.140625" defaultRowHeight="12.75"/>
  <cols>
    <col min="1" max="1" width="5.421875" style="4" customWidth="1"/>
    <col min="2" max="2" width="24.140625" style="3" customWidth="1"/>
    <col min="3" max="16384" width="9.140625" style="4" customWidth="1"/>
  </cols>
  <sheetData>
    <row r="1" spans="1:8" ht="25.5" customHeight="1">
      <c r="A1" s="166" t="s">
        <v>7</v>
      </c>
      <c r="B1" s="166"/>
      <c r="C1" s="166"/>
      <c r="D1" s="166"/>
      <c r="E1" s="166"/>
      <c r="F1" s="166"/>
      <c r="G1" s="166"/>
      <c r="H1" s="166"/>
    </row>
    <row r="2" spans="1:8" ht="38.25" customHeight="1">
      <c r="A2" s="166" t="s">
        <v>8</v>
      </c>
      <c r="B2" s="166"/>
      <c r="C2" s="166"/>
      <c r="D2" s="166"/>
      <c r="E2" s="166"/>
      <c r="F2" s="166"/>
      <c r="G2" s="166"/>
      <c r="H2" s="166"/>
    </row>
    <row r="3" spans="1:8" ht="19.5" customHeight="1">
      <c r="A3" s="166"/>
      <c r="B3" s="166"/>
      <c r="C3" s="166"/>
      <c r="D3" s="166"/>
      <c r="E3" s="166"/>
      <c r="F3" s="166"/>
      <c r="G3" s="166"/>
      <c r="H3" s="166"/>
    </row>
    <row r="4" spans="1:8" ht="23.25" customHeight="1">
      <c r="A4" s="167" t="s">
        <v>9</v>
      </c>
      <c r="B4" s="167"/>
      <c r="C4" s="167"/>
      <c r="D4" s="167"/>
      <c r="E4" s="167"/>
      <c r="F4" s="167"/>
      <c r="G4" s="167"/>
      <c r="H4" s="167"/>
    </row>
    <row r="5" spans="1:8" ht="27" customHeight="1">
      <c r="A5" s="167" t="s">
        <v>10</v>
      </c>
      <c r="B5" s="167"/>
      <c r="C5" s="167"/>
      <c r="D5" s="167"/>
      <c r="E5" s="167"/>
      <c r="F5" s="167"/>
      <c r="G5" s="167"/>
      <c r="H5" s="167"/>
    </row>
    <row r="6" spans="1:8" ht="27" customHeight="1">
      <c r="A6" s="167" t="s">
        <v>11</v>
      </c>
      <c r="B6" s="167"/>
      <c r="C6" s="167"/>
      <c r="D6" s="167"/>
      <c r="E6" s="167"/>
      <c r="F6" s="167"/>
      <c r="G6" s="167"/>
      <c r="H6" s="167"/>
    </row>
    <row r="9" spans="1:8" ht="24">
      <c r="A9" s="10">
        <v>1</v>
      </c>
      <c r="B9" s="7" t="s">
        <v>2</v>
      </c>
      <c r="C9" s="5" t="s">
        <v>12</v>
      </c>
      <c r="D9" s="167" t="str">
        <f>Data!C4</f>
        <v>K.Kistaiah</v>
      </c>
      <c r="E9" s="167"/>
      <c r="F9" s="167"/>
      <c r="G9" s="167"/>
      <c r="H9" s="6"/>
    </row>
    <row r="10" spans="1:8" ht="35.25" customHeight="1">
      <c r="A10" s="10">
        <v>2</v>
      </c>
      <c r="B10" s="7" t="s">
        <v>3</v>
      </c>
      <c r="C10" s="5" t="s">
        <v>12</v>
      </c>
      <c r="D10" s="167" t="str">
        <f>Data!B6</f>
        <v>LFL.HM</v>
      </c>
      <c r="E10" s="167"/>
      <c r="F10" s="167"/>
      <c r="G10" s="167"/>
      <c r="H10" s="6"/>
    </row>
    <row r="11" spans="1:8" ht="24">
      <c r="A11" s="10">
        <v>3</v>
      </c>
      <c r="B11" s="7" t="s">
        <v>4</v>
      </c>
      <c r="C11" s="5" t="s">
        <v>12</v>
      </c>
      <c r="D11" s="167" t="str">
        <f>Data!B7</f>
        <v>PS.Bardipur</v>
      </c>
      <c r="E11" s="167"/>
      <c r="F11" s="167"/>
      <c r="G11" s="167"/>
      <c r="H11" s="6"/>
    </row>
    <row r="12" spans="1:8" ht="56.25">
      <c r="A12" s="10">
        <v>4</v>
      </c>
      <c r="B12" s="7" t="s">
        <v>5</v>
      </c>
      <c r="C12" s="5" t="s">
        <v>12</v>
      </c>
      <c r="D12" s="167" t="str">
        <f>Sheet1!I25</f>
        <v>Nov 1975</v>
      </c>
      <c r="E12" s="167"/>
      <c r="F12" s="167"/>
      <c r="G12" s="167"/>
      <c r="H12" s="6"/>
    </row>
    <row r="13" spans="1:8" ht="120.75" customHeight="1">
      <c r="A13" s="10">
        <v>5</v>
      </c>
      <c r="B13" s="7" t="s">
        <v>30</v>
      </c>
      <c r="C13" s="5" t="s">
        <v>12</v>
      </c>
      <c r="D13" s="169" t="s">
        <v>327</v>
      </c>
      <c r="E13" s="167"/>
      <c r="F13" s="167"/>
      <c r="G13" s="167"/>
      <c r="H13" s="6"/>
    </row>
    <row r="14" spans="1:8" ht="39" customHeight="1">
      <c r="A14" s="10">
        <v>6</v>
      </c>
      <c r="B14" s="7" t="s">
        <v>6</v>
      </c>
      <c r="C14" s="5" t="s">
        <v>12</v>
      </c>
      <c r="D14" s="167" t="str">
        <f>Sheet1!J22</f>
        <v>30.4.2012</v>
      </c>
      <c r="E14" s="167"/>
      <c r="F14" s="167"/>
      <c r="G14" s="167"/>
      <c r="H14" s="6"/>
    </row>
    <row r="19" spans="4:8" ht="15.75">
      <c r="D19" s="170" t="s">
        <v>13</v>
      </c>
      <c r="E19" s="170"/>
      <c r="F19" s="170"/>
      <c r="G19" s="170"/>
      <c r="H19" s="170"/>
    </row>
    <row r="20" spans="4:8" ht="15.75">
      <c r="D20" s="8"/>
      <c r="E20" s="8"/>
      <c r="F20" s="8"/>
      <c r="G20" s="8"/>
      <c r="H20" s="8"/>
    </row>
    <row r="21" spans="4:8" ht="15.75">
      <c r="D21" s="8"/>
      <c r="E21" s="8"/>
      <c r="F21" s="8"/>
      <c r="G21" s="8"/>
      <c r="H21" s="8"/>
    </row>
    <row r="22" spans="4:8" ht="15.75">
      <c r="D22" s="171" t="s">
        <v>14</v>
      </c>
      <c r="E22" s="171"/>
      <c r="F22" s="171"/>
      <c r="G22" s="171"/>
      <c r="H22" s="171"/>
    </row>
    <row r="23" spans="4:8" ht="15.75">
      <c r="D23" s="8"/>
      <c r="E23" s="8"/>
      <c r="F23" s="8"/>
      <c r="G23" s="8"/>
      <c r="H23" s="8"/>
    </row>
    <row r="24" spans="4:8" ht="15.75">
      <c r="D24" s="8"/>
      <c r="E24" s="8"/>
      <c r="F24" s="8"/>
      <c r="G24" s="8"/>
      <c r="H24" s="8"/>
    </row>
    <row r="25" spans="4:8" ht="15.75">
      <c r="D25" s="8" t="s">
        <v>15</v>
      </c>
      <c r="E25" s="8"/>
      <c r="F25" s="8"/>
      <c r="G25" s="8"/>
      <c r="H25" s="8"/>
    </row>
    <row r="26" spans="4:8" ht="15.75">
      <c r="D26" s="8"/>
      <c r="E26" s="8"/>
      <c r="F26" s="8"/>
      <c r="G26" s="8"/>
      <c r="H26" s="8"/>
    </row>
    <row r="27" spans="4:8" ht="25.5" customHeight="1">
      <c r="D27" s="171" t="s">
        <v>16</v>
      </c>
      <c r="E27" s="171"/>
      <c r="F27" s="8"/>
      <c r="G27" s="8"/>
      <c r="H27" s="8"/>
    </row>
    <row r="28" spans="4:8" ht="15.75">
      <c r="D28" s="8"/>
      <c r="E28" s="8"/>
      <c r="F28" s="8"/>
      <c r="G28" s="8"/>
      <c r="H28" s="8"/>
    </row>
    <row r="29" spans="4:8" ht="25.5" customHeight="1">
      <c r="D29" s="171" t="s">
        <v>17</v>
      </c>
      <c r="E29" s="171"/>
      <c r="F29" s="8"/>
      <c r="G29" s="8"/>
      <c r="H29" s="8"/>
    </row>
    <row r="30" spans="4:8" ht="15.75">
      <c r="D30" s="8" t="s">
        <v>18</v>
      </c>
      <c r="E30" s="9"/>
      <c r="F30" s="9"/>
      <c r="G30" s="9"/>
      <c r="H30" s="9"/>
    </row>
    <row r="31" spans="1:8" ht="17.25">
      <c r="A31" s="165" t="s">
        <v>1</v>
      </c>
      <c r="B31" s="165"/>
      <c r="C31" s="165"/>
      <c r="D31" s="165"/>
      <c r="E31" s="165"/>
      <c r="F31" s="165"/>
      <c r="G31" s="165"/>
      <c r="H31" s="165"/>
    </row>
    <row r="32" ht="12" customHeight="1"/>
    <row r="33" ht="15">
      <c r="L33" s="148"/>
    </row>
    <row r="34" spans="1:8" ht="20.25" customHeight="1">
      <c r="A34" s="172" t="s">
        <v>19</v>
      </c>
      <c r="B34" s="172"/>
      <c r="C34" s="172"/>
      <c r="D34" s="172"/>
      <c r="E34" s="172"/>
      <c r="F34" s="172"/>
      <c r="G34" s="172"/>
      <c r="H34" s="172"/>
    </row>
    <row r="36" spans="2:8" ht="51" customHeight="1">
      <c r="B36" s="173" t="s">
        <v>20</v>
      </c>
      <c r="C36" s="173"/>
      <c r="D36" s="173"/>
      <c r="E36" s="173"/>
      <c r="F36" s="173"/>
      <c r="G36" s="173"/>
      <c r="H36" s="173"/>
    </row>
    <row r="37" spans="2:8" ht="12.75">
      <c r="B37" s="173"/>
      <c r="C37" s="173"/>
      <c r="D37" s="173"/>
      <c r="E37" s="173"/>
      <c r="F37" s="173"/>
      <c r="G37" s="173"/>
      <c r="H37" s="173"/>
    </row>
    <row r="38" spans="2:8" ht="12.75">
      <c r="B38" s="173"/>
      <c r="C38" s="173"/>
      <c r="D38" s="173"/>
      <c r="E38" s="173"/>
      <c r="F38" s="173"/>
      <c r="G38" s="173"/>
      <c r="H38" s="173"/>
    </row>
    <row r="39" spans="2:8" ht="3.75" customHeight="1">
      <c r="B39" s="173"/>
      <c r="C39" s="173"/>
      <c r="D39" s="173"/>
      <c r="E39" s="173"/>
      <c r="F39" s="173"/>
      <c r="G39" s="173"/>
      <c r="H39" s="173"/>
    </row>
    <row r="40" spans="2:8" ht="12.75" hidden="1">
      <c r="B40" s="173"/>
      <c r="C40" s="173"/>
      <c r="D40" s="173"/>
      <c r="E40" s="173"/>
      <c r="F40" s="173"/>
      <c r="G40" s="173"/>
      <c r="H40" s="173"/>
    </row>
    <row r="41" spans="2:8" ht="12.75" hidden="1">
      <c r="B41" s="173"/>
      <c r="C41" s="173"/>
      <c r="D41" s="173"/>
      <c r="E41" s="173"/>
      <c r="F41" s="173"/>
      <c r="G41" s="173"/>
      <c r="H41" s="173"/>
    </row>
    <row r="42" spans="2:8" ht="22.5" customHeight="1" hidden="1">
      <c r="B42" s="173"/>
      <c r="C42" s="173"/>
      <c r="D42" s="173"/>
      <c r="E42" s="173"/>
      <c r="F42" s="173"/>
      <c r="G42" s="173"/>
      <c r="H42" s="173"/>
    </row>
    <row r="45" spans="5:8" ht="18.75">
      <c r="E45" s="167" t="s">
        <v>21</v>
      </c>
      <c r="F45" s="167"/>
      <c r="G45" s="167"/>
      <c r="H45" s="167"/>
    </row>
    <row r="49" spans="1:8" ht="24">
      <c r="A49" s="168" t="s">
        <v>22</v>
      </c>
      <c r="B49" s="168"/>
      <c r="C49" s="168"/>
      <c r="D49" s="168"/>
      <c r="E49" s="168"/>
      <c r="F49" s="168"/>
      <c r="G49" s="168"/>
      <c r="H49" s="168"/>
    </row>
    <row r="52" spans="2:8" ht="60.75" customHeight="1">
      <c r="B52" s="167" t="str">
        <f>CONCATENATE("I ",Data!I24,Data!C4," ",Data!I30,"  ",Data!B5," ","do here by declare that I have received Rs.",Data!G27,"/","  towards payment of lmsump benefi tunder F.Bscheme.")</f>
        <v>I SriK.Kistaiah S/O  Venka Goud do here by declare that I have received Rs.22290/  towards payment of lmsump benefi tunder F.Bscheme.</v>
      </c>
      <c r="C52" s="167"/>
      <c r="D52" s="167"/>
      <c r="E52" s="167"/>
      <c r="F52" s="167"/>
      <c r="G52" s="167"/>
      <c r="H52" s="167"/>
    </row>
    <row r="58" ht="18.75">
      <c r="B58" s="7" t="s">
        <v>23</v>
      </c>
    </row>
    <row r="59" ht="9.75" customHeight="1">
      <c r="B59" s="7"/>
    </row>
    <row r="60" spans="2:8" ht="18.75">
      <c r="B60" s="7" t="s">
        <v>24</v>
      </c>
      <c r="E60" s="167" t="s">
        <v>25</v>
      </c>
      <c r="F60" s="167"/>
      <c r="G60" s="167"/>
      <c r="H60" s="167"/>
    </row>
    <row r="62" spans="1:8" ht="24">
      <c r="A62" s="168" t="s">
        <v>26</v>
      </c>
      <c r="B62" s="168"/>
      <c r="C62" s="168"/>
      <c r="D62" s="168"/>
      <c r="E62" s="168"/>
      <c r="F62" s="168"/>
      <c r="G62" s="168"/>
      <c r="H62" s="168"/>
    </row>
    <row r="63" spans="2:8" ht="38.25" customHeight="1">
      <c r="B63" s="175" t="str">
        <f>CONCATENATE("             ","This is tocertify that the claim under Family Benefit Fund Scheme of Rs",Data!G27,"/","(Rupees",Sheet4!C16," to ",Data!I24,Data!C4," ",Data!I30," ",Data!B5," Designation ",Data!B6,"for the first time and not claimed previously")</f>
        <v>             This is tocertify that the claim under Family Benefit Fund Scheme of Rs22290/(Rupees(Twenty two Thousand Two Hundred and Ninety rupees only) to SriK.Kistaiah S/O Venka Goud Designation LFL.HMfor the first time and not claimed previously</v>
      </c>
      <c r="C63" s="175"/>
      <c r="D63" s="175"/>
      <c r="E63" s="175"/>
      <c r="F63" s="175"/>
      <c r="G63" s="175"/>
      <c r="H63" s="175"/>
    </row>
    <row r="64" spans="2:8" ht="12.75">
      <c r="B64" s="175"/>
      <c r="C64" s="175"/>
      <c r="D64" s="175"/>
      <c r="E64" s="175"/>
      <c r="F64" s="175"/>
      <c r="G64" s="175"/>
      <c r="H64" s="175"/>
    </row>
    <row r="65" spans="2:8" ht="12.75">
      <c r="B65" s="175"/>
      <c r="C65" s="175"/>
      <c r="D65" s="175"/>
      <c r="E65" s="175"/>
      <c r="F65" s="175"/>
      <c r="G65" s="175"/>
      <c r="H65" s="175"/>
    </row>
    <row r="66" spans="2:8" ht="12.75">
      <c r="B66" s="175"/>
      <c r="C66" s="175"/>
      <c r="D66" s="175"/>
      <c r="E66" s="175"/>
      <c r="F66" s="175"/>
      <c r="G66" s="175"/>
      <c r="H66" s="175"/>
    </row>
    <row r="67" spans="2:8" ht="0.75" customHeight="1">
      <c r="B67" s="175"/>
      <c r="C67" s="175"/>
      <c r="D67" s="175"/>
      <c r="E67" s="175"/>
      <c r="F67" s="175"/>
      <c r="G67" s="175"/>
      <c r="H67" s="175"/>
    </row>
    <row r="68" spans="2:8" ht="12.75" hidden="1">
      <c r="B68" s="175"/>
      <c r="C68" s="175"/>
      <c r="D68" s="175"/>
      <c r="E68" s="175"/>
      <c r="F68" s="175"/>
      <c r="G68" s="175"/>
      <c r="H68" s="175"/>
    </row>
    <row r="70" spans="5:8" ht="16.5" customHeight="1">
      <c r="E70" s="167" t="s">
        <v>21</v>
      </c>
      <c r="F70" s="167"/>
      <c r="G70" s="167"/>
      <c r="H70" s="167"/>
    </row>
    <row r="71" ht="8.25" customHeight="1"/>
    <row r="72" spans="1:8" ht="18.75">
      <c r="A72" s="174" t="s">
        <v>19</v>
      </c>
      <c r="B72" s="174"/>
      <c r="C72" s="174"/>
      <c r="D72" s="174"/>
      <c r="E72" s="174"/>
      <c r="F72" s="174"/>
      <c r="G72" s="174"/>
      <c r="H72" s="174"/>
    </row>
    <row r="73" spans="2:8" ht="96.75" customHeight="1">
      <c r="B73" s="173" t="s">
        <v>27</v>
      </c>
      <c r="C73" s="173"/>
      <c r="D73" s="173"/>
      <c r="E73" s="173"/>
      <c r="F73" s="173"/>
      <c r="G73" s="173"/>
      <c r="H73" s="173"/>
    </row>
    <row r="75" spans="5:8" ht="18.75">
      <c r="E75" s="167" t="s">
        <v>21</v>
      </c>
      <c r="F75" s="167"/>
      <c r="G75" s="167"/>
      <c r="H75" s="167"/>
    </row>
    <row r="76" spans="5:8" ht="18.75">
      <c r="E76" s="6"/>
      <c r="F76" s="6"/>
      <c r="G76" s="6"/>
      <c r="H76" s="6"/>
    </row>
    <row r="77" spans="5:8" ht="5.25" customHeight="1">
      <c r="E77" s="6"/>
      <c r="F77" s="6"/>
      <c r="G77" s="6"/>
      <c r="H77" s="6"/>
    </row>
    <row r="78" spans="1:8" ht="17.25">
      <c r="A78" s="165" t="s">
        <v>1</v>
      </c>
      <c r="B78" s="165"/>
      <c r="C78" s="165"/>
      <c r="D78" s="165"/>
      <c r="E78" s="165"/>
      <c r="F78" s="165"/>
      <c r="G78" s="165"/>
      <c r="H78" s="165"/>
    </row>
  </sheetData>
  <sheetProtection/>
  <mergeCells count="30">
    <mergeCell ref="A34:H34"/>
    <mergeCell ref="B36:H42"/>
    <mergeCell ref="E75:H75"/>
    <mergeCell ref="E70:H70"/>
    <mergeCell ref="A72:H72"/>
    <mergeCell ref="B73:H73"/>
    <mergeCell ref="B52:H52"/>
    <mergeCell ref="E60:H60"/>
    <mergeCell ref="A62:H62"/>
    <mergeCell ref="B63:H68"/>
    <mergeCell ref="A49:H49"/>
    <mergeCell ref="D11:G11"/>
    <mergeCell ref="D12:G12"/>
    <mergeCell ref="D13:G13"/>
    <mergeCell ref="D14:G14"/>
    <mergeCell ref="D19:H19"/>
    <mergeCell ref="D22:H22"/>
    <mergeCell ref="A31:H31"/>
    <mergeCell ref="D27:E27"/>
    <mergeCell ref="D29:E29"/>
    <mergeCell ref="A78:H78"/>
    <mergeCell ref="A1:H1"/>
    <mergeCell ref="A2:H2"/>
    <mergeCell ref="A5:H5"/>
    <mergeCell ref="A4:H4"/>
    <mergeCell ref="A6:H6"/>
    <mergeCell ref="A3:H3"/>
    <mergeCell ref="D9:G9"/>
    <mergeCell ref="D10:G10"/>
    <mergeCell ref="E45:H45"/>
  </mergeCells>
  <printOptions/>
  <pageMargins left="0.75" right="0.75" top="0.52" bottom="0.67" header="0.25" footer="0.3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31"/>
  </sheetPr>
  <dimension ref="A3:K70"/>
  <sheetViews>
    <sheetView showGridLines="0" view="pageBreakPreview" zoomScaleSheetLayoutView="100" zoomScalePageLayoutView="0" workbookViewId="0" topLeftCell="A1">
      <selection activeCell="A70" sqref="A70:K70"/>
    </sheetView>
  </sheetViews>
  <sheetFormatPr defaultColWidth="9.140625" defaultRowHeight="12.75"/>
  <cols>
    <col min="1" max="1" width="5.7109375" style="47" customWidth="1"/>
    <col min="2" max="6" width="9.140625" style="47" customWidth="1"/>
    <col min="7" max="7" width="3.140625" style="47" customWidth="1"/>
    <col min="8" max="8" width="4.140625" style="47" customWidth="1"/>
    <col min="9" max="16384" width="9.140625" style="47" customWidth="1"/>
  </cols>
  <sheetData>
    <row r="3" ht="18.75">
      <c r="A3" s="47" t="s">
        <v>226</v>
      </c>
    </row>
    <row r="5" spans="2:11" ht="18.75">
      <c r="B5" s="47" t="s">
        <v>227</v>
      </c>
      <c r="C5" s="180" t="str">
        <f>CONCATENATE("Public Service social Security Measures-A.P Employees Family Benefit Fund Refund of Amount deducted under Scheme to ",Data!I24," ",Data!C4," Retd ",Data!B6," ",Data!B7," Sanction Order-Regarding.")</f>
        <v>Public Service social Security Measures-A.P Employees Family Benefit Fund Refund of Amount deducted under Scheme to Sri K.Kistaiah Retd LFL.HM PS.Bardipur Sanction Order-Regarding.</v>
      </c>
      <c r="D5" s="180"/>
      <c r="E5" s="180"/>
      <c r="F5" s="180"/>
      <c r="G5" s="180"/>
      <c r="H5" s="180"/>
      <c r="I5" s="180"/>
      <c r="J5" s="180"/>
      <c r="K5" s="180"/>
    </row>
    <row r="6" spans="3:11" ht="18.75">
      <c r="C6" s="180"/>
      <c r="D6" s="180"/>
      <c r="E6" s="180"/>
      <c r="F6" s="180"/>
      <c r="G6" s="180"/>
      <c r="H6" s="180"/>
      <c r="I6" s="180"/>
      <c r="J6" s="180"/>
      <c r="K6" s="180"/>
    </row>
    <row r="7" spans="3:11" ht="18.75">
      <c r="C7" s="180"/>
      <c r="D7" s="180"/>
      <c r="E7" s="180"/>
      <c r="F7" s="180"/>
      <c r="G7" s="180"/>
      <c r="H7" s="180"/>
      <c r="I7" s="180"/>
      <c r="J7" s="180"/>
      <c r="K7" s="180"/>
    </row>
    <row r="8" spans="3:11" ht="18.75">
      <c r="C8" s="180"/>
      <c r="D8" s="180"/>
      <c r="E8" s="180"/>
      <c r="F8" s="180"/>
      <c r="G8" s="180"/>
      <c r="H8" s="180"/>
      <c r="I8" s="180"/>
      <c r="J8" s="180"/>
      <c r="K8" s="180"/>
    </row>
    <row r="10" spans="2:11" ht="18.75">
      <c r="B10" s="47" t="s">
        <v>228</v>
      </c>
      <c r="C10" s="187" t="s">
        <v>229</v>
      </c>
      <c r="D10" s="187"/>
      <c r="E10" s="187"/>
      <c r="F10" s="187"/>
      <c r="G10" s="187"/>
      <c r="H10" s="187"/>
      <c r="I10" s="187"/>
      <c r="J10" s="187"/>
      <c r="K10" s="187"/>
    </row>
    <row r="11" spans="3:11" ht="18.75" customHeight="1">
      <c r="C11" s="173" t="s">
        <v>241</v>
      </c>
      <c r="D11" s="173"/>
      <c r="E11" s="173"/>
      <c r="F11" s="173"/>
      <c r="G11" s="173"/>
      <c r="H11" s="173"/>
      <c r="I11" s="173"/>
      <c r="J11" s="173"/>
      <c r="K11" s="173"/>
    </row>
    <row r="12" spans="3:11" ht="2.25" customHeight="1">
      <c r="C12" s="173"/>
      <c r="D12" s="173"/>
      <c r="E12" s="173"/>
      <c r="F12" s="173"/>
      <c r="G12" s="173"/>
      <c r="H12" s="173"/>
      <c r="I12" s="173"/>
      <c r="J12" s="173"/>
      <c r="K12" s="173"/>
    </row>
    <row r="13" spans="3:11" ht="13.5" customHeight="1">
      <c r="C13" s="27"/>
      <c r="D13" s="27"/>
      <c r="E13" s="27"/>
      <c r="F13" s="27"/>
      <c r="G13" s="27"/>
      <c r="H13" s="27"/>
      <c r="I13" s="27"/>
      <c r="J13" s="27"/>
      <c r="K13" s="27"/>
    </row>
    <row r="14" spans="1:11" ht="18.75" customHeight="1">
      <c r="A14" s="180" t="str">
        <f>CONCATENATE("                         ","The letter received from the ",Data!B12,Data!B13,"is putup kind personal.")</f>
        <v>                         The letter received from the MANDAL EDUCATIONAL OFFICERM.P.TEKMALis putup kind personal.</v>
      </c>
      <c r="B14" s="180"/>
      <c r="C14" s="180"/>
      <c r="D14" s="180"/>
      <c r="E14" s="180"/>
      <c r="F14" s="180"/>
      <c r="G14" s="180"/>
      <c r="H14" s="180"/>
      <c r="I14" s="180"/>
      <c r="J14" s="180"/>
      <c r="K14" s="180"/>
    </row>
    <row r="15" spans="1:11" ht="18.75">
      <c r="A15" s="180"/>
      <c r="B15" s="180"/>
      <c r="C15" s="180"/>
      <c r="D15" s="180"/>
      <c r="E15" s="180"/>
      <c r="F15" s="180"/>
      <c r="G15" s="180"/>
      <c r="H15" s="180"/>
      <c r="I15" s="180"/>
      <c r="J15" s="180"/>
      <c r="K15" s="180"/>
    </row>
    <row r="16" spans="1:11" ht="3" customHeight="1">
      <c r="A16" s="180"/>
      <c r="B16" s="180"/>
      <c r="C16" s="180"/>
      <c r="D16" s="180"/>
      <c r="E16" s="180"/>
      <c r="F16" s="180"/>
      <c r="G16" s="180"/>
      <c r="H16" s="180"/>
      <c r="I16" s="180"/>
      <c r="J16" s="180"/>
      <c r="K16" s="180"/>
    </row>
    <row r="17" spans="1:11" ht="18.75" customHeight="1" hidden="1">
      <c r="A17" s="180"/>
      <c r="B17" s="180"/>
      <c r="C17" s="180"/>
      <c r="D17" s="180"/>
      <c r="E17" s="180"/>
      <c r="F17" s="180"/>
      <c r="G17" s="180"/>
      <c r="H17" s="180"/>
      <c r="I17" s="180"/>
      <c r="J17" s="180"/>
      <c r="K17" s="180"/>
    </row>
    <row r="18" spans="1:11" ht="18.75" customHeight="1">
      <c r="A18" s="43"/>
      <c r="B18" s="43"/>
      <c r="C18" s="43"/>
      <c r="D18" s="43"/>
      <c r="E18" s="43"/>
      <c r="F18" s="43"/>
      <c r="G18" s="43"/>
      <c r="H18" s="43"/>
      <c r="I18" s="43"/>
      <c r="J18" s="43"/>
      <c r="K18" s="43"/>
    </row>
    <row r="19" spans="1:11" ht="18.75" customHeight="1">
      <c r="A19" s="180" t="str">
        <f>CONCATENATE("                         ","It has been reported that",Data!I24," ",Data!C4," Retired",Data!B6,"of",Data!B7,"retired from service on",Sheet1!J22,"due to attainment to the age of Superanuaion .")</f>
        <v>                         It has been reported thatSri K.Kistaiah RetiredLFL.HMofPS.Bardipurretired from service on30.4.2012due to attainment to the age of Superanuaion .</v>
      </c>
      <c r="B19" s="180"/>
      <c r="C19" s="180"/>
      <c r="D19" s="180"/>
      <c r="E19" s="180"/>
      <c r="F19" s="180"/>
      <c r="G19" s="180"/>
      <c r="H19" s="180"/>
      <c r="I19" s="180"/>
      <c r="J19" s="180"/>
      <c r="K19" s="180"/>
    </row>
    <row r="20" spans="1:11" ht="18.75">
      <c r="A20" s="180"/>
      <c r="B20" s="180"/>
      <c r="C20" s="180"/>
      <c r="D20" s="180"/>
      <c r="E20" s="180"/>
      <c r="F20" s="180"/>
      <c r="G20" s="180"/>
      <c r="H20" s="180"/>
      <c r="I20" s="180"/>
      <c r="J20" s="180"/>
      <c r="K20" s="180"/>
    </row>
    <row r="21" spans="1:11" ht="18.75">
      <c r="A21" s="180"/>
      <c r="B21" s="180"/>
      <c r="C21" s="180"/>
      <c r="D21" s="180"/>
      <c r="E21" s="180"/>
      <c r="F21" s="180"/>
      <c r="G21" s="180"/>
      <c r="H21" s="180"/>
      <c r="I21" s="180"/>
      <c r="J21" s="180"/>
      <c r="K21" s="180"/>
    </row>
    <row r="22" spans="1:11" ht="0.75" customHeight="1">
      <c r="A22" s="180"/>
      <c r="B22" s="180"/>
      <c r="C22" s="180"/>
      <c r="D22" s="180"/>
      <c r="E22" s="180"/>
      <c r="F22" s="180"/>
      <c r="G22" s="180"/>
      <c r="H22" s="180"/>
      <c r="I22" s="180"/>
      <c r="J22" s="180"/>
      <c r="K22" s="180"/>
    </row>
    <row r="23" spans="1:11" ht="18.75" customHeight="1" hidden="1">
      <c r="A23" s="180"/>
      <c r="B23" s="180"/>
      <c r="C23" s="180"/>
      <c r="D23" s="180"/>
      <c r="E23" s="180"/>
      <c r="F23" s="180"/>
      <c r="G23" s="180"/>
      <c r="H23" s="180"/>
      <c r="I23" s="180"/>
      <c r="J23" s="180"/>
      <c r="K23" s="180"/>
    </row>
    <row r="24" spans="1:11" ht="18.75" customHeight="1">
      <c r="A24" s="43"/>
      <c r="B24" s="43"/>
      <c r="C24" s="43"/>
      <c r="D24" s="43"/>
      <c r="E24" s="43"/>
      <c r="F24" s="43"/>
      <c r="G24" s="43"/>
      <c r="H24" s="43"/>
      <c r="I24" s="43"/>
      <c r="J24" s="43"/>
      <c r="K24" s="43"/>
    </row>
    <row r="25" spans="1:11" ht="18.75" customHeight="1">
      <c r="A25" s="180" t="s">
        <v>230</v>
      </c>
      <c r="B25" s="180"/>
      <c r="C25" s="180"/>
      <c r="D25" s="180"/>
      <c r="E25" s="180"/>
      <c r="F25" s="180"/>
      <c r="G25" s="180"/>
      <c r="H25" s="180"/>
      <c r="I25" s="180"/>
      <c r="J25" s="180"/>
      <c r="K25" s="180"/>
    </row>
    <row r="26" spans="1:11" ht="18.75">
      <c r="A26" s="180"/>
      <c r="B26" s="180"/>
      <c r="C26" s="180"/>
      <c r="D26" s="180"/>
      <c r="E26" s="180"/>
      <c r="F26" s="180"/>
      <c r="G26" s="180"/>
      <c r="H26" s="180"/>
      <c r="I26" s="180"/>
      <c r="J26" s="180"/>
      <c r="K26" s="180"/>
    </row>
    <row r="27" spans="1:11" ht="6" customHeight="1">
      <c r="A27" s="180"/>
      <c r="B27" s="180"/>
      <c r="C27" s="180"/>
      <c r="D27" s="180"/>
      <c r="E27" s="180"/>
      <c r="F27" s="180"/>
      <c r="G27" s="180"/>
      <c r="H27" s="180"/>
      <c r="I27" s="180"/>
      <c r="J27" s="180"/>
      <c r="K27" s="180"/>
    </row>
    <row r="28" ht="30.75" customHeight="1"/>
    <row r="29" spans="1:11" ht="33.75" customHeight="1">
      <c r="A29" s="51">
        <v>1</v>
      </c>
      <c r="B29" s="184" t="s">
        <v>231</v>
      </c>
      <c r="C29" s="184"/>
      <c r="D29" s="184"/>
      <c r="E29" s="184"/>
      <c r="F29" s="184"/>
      <c r="G29" s="184"/>
      <c r="H29" s="48" t="s">
        <v>12</v>
      </c>
      <c r="I29" s="181" t="str">
        <f>Data!B6</f>
        <v>LFL.HM</v>
      </c>
      <c r="J29" s="181"/>
      <c r="K29" s="181"/>
    </row>
    <row r="30" spans="1:11" ht="39.75" customHeight="1">
      <c r="A30" s="51">
        <v>2</v>
      </c>
      <c r="B30" s="184" t="s">
        <v>232</v>
      </c>
      <c r="C30" s="184"/>
      <c r="D30" s="184"/>
      <c r="E30" s="184"/>
      <c r="F30" s="184"/>
      <c r="G30" s="184"/>
      <c r="H30" s="48" t="s">
        <v>12</v>
      </c>
      <c r="I30" s="188" t="str">
        <f>Sheet1!E7</f>
        <v>14860-39540</v>
      </c>
      <c r="J30" s="188"/>
      <c r="K30" s="188"/>
    </row>
    <row r="31" spans="1:11" ht="18" customHeight="1">
      <c r="A31" s="51"/>
      <c r="B31" s="52"/>
      <c r="C31" s="52"/>
      <c r="D31" s="52"/>
      <c r="E31" s="52"/>
      <c r="F31" s="52"/>
      <c r="G31" s="52"/>
      <c r="H31" s="48"/>
      <c r="I31" s="181">
        <f>Sheet1!F17</f>
        <v>31550</v>
      </c>
      <c r="J31" s="181"/>
      <c r="K31" s="181"/>
    </row>
    <row r="32" spans="1:11" ht="33.75" customHeight="1">
      <c r="A32" s="146">
        <v>3</v>
      </c>
      <c r="B32" s="190" t="s">
        <v>233</v>
      </c>
      <c r="C32" s="190"/>
      <c r="D32" s="190"/>
      <c r="E32" s="190"/>
      <c r="F32" s="190"/>
      <c r="G32" s="190"/>
      <c r="H32" s="48" t="s">
        <v>12</v>
      </c>
      <c r="I32" s="181" t="s">
        <v>238</v>
      </c>
      <c r="J32" s="181"/>
      <c r="K32" s="181"/>
    </row>
    <row r="33" spans="1:11" ht="33.75" customHeight="1">
      <c r="A33" s="147">
        <v>4</v>
      </c>
      <c r="B33" s="191" t="s">
        <v>234</v>
      </c>
      <c r="C33" s="191"/>
      <c r="D33" s="191"/>
      <c r="E33" s="191"/>
      <c r="F33" s="191"/>
      <c r="G33" s="191"/>
      <c r="H33" s="48" t="s">
        <v>12</v>
      </c>
      <c r="I33" s="181" t="s">
        <v>239</v>
      </c>
      <c r="J33" s="181"/>
      <c r="K33" s="181"/>
    </row>
    <row r="34" spans="1:11" ht="33.75" customHeight="1">
      <c r="A34" s="51">
        <v>5</v>
      </c>
      <c r="B34" s="184" t="s">
        <v>235</v>
      </c>
      <c r="C34" s="184"/>
      <c r="D34" s="184"/>
      <c r="E34" s="184"/>
      <c r="F34" s="184"/>
      <c r="G34" s="184"/>
      <c r="H34" s="48" t="s">
        <v>12</v>
      </c>
      <c r="I34" s="181">
        <f>Data!B18</f>
        <v>586103</v>
      </c>
      <c r="J34" s="181"/>
      <c r="K34" s="181"/>
    </row>
    <row r="35" spans="1:11" ht="33.75" customHeight="1">
      <c r="A35" s="51">
        <v>6</v>
      </c>
      <c r="B35" s="184" t="s">
        <v>236</v>
      </c>
      <c r="C35" s="184"/>
      <c r="D35" s="184"/>
      <c r="E35" s="184"/>
      <c r="F35" s="184"/>
      <c r="G35" s="184"/>
      <c r="H35" s="48" t="s">
        <v>12</v>
      </c>
      <c r="I35" s="183" t="str">
        <f>Data!B8</f>
        <v>09-03-1979</v>
      </c>
      <c r="J35" s="183"/>
      <c r="K35" s="183"/>
    </row>
    <row r="36" spans="1:11" ht="33.75" customHeight="1">
      <c r="A36" s="51">
        <v>7</v>
      </c>
      <c r="B36" s="185" t="s">
        <v>237</v>
      </c>
      <c r="C36" s="185"/>
      <c r="D36" s="185"/>
      <c r="E36" s="185"/>
      <c r="F36" s="185"/>
      <c r="G36" s="185"/>
      <c r="H36" s="48" t="s">
        <v>12</v>
      </c>
      <c r="I36" s="181" t="str">
        <f>Sheet1!I25</f>
        <v>Nov 1975</v>
      </c>
      <c r="J36" s="181"/>
      <c r="K36" s="181"/>
    </row>
    <row r="37" spans="1:11" ht="18.75">
      <c r="A37" s="179" t="s">
        <v>0</v>
      </c>
      <c r="B37" s="179"/>
      <c r="C37" s="179"/>
      <c r="D37" s="179"/>
      <c r="E37" s="179"/>
      <c r="F37" s="179"/>
      <c r="G37" s="179"/>
      <c r="H37" s="179"/>
      <c r="I37" s="179"/>
      <c r="J37" s="179"/>
      <c r="K37" s="179"/>
    </row>
    <row r="38" ht="18.75">
      <c r="A38" s="45"/>
    </row>
    <row r="39" ht="18.75">
      <c r="A39" s="45"/>
    </row>
    <row r="40" spans="1:11" ht="27" customHeight="1">
      <c r="A40" s="51">
        <v>8</v>
      </c>
      <c r="B40" s="49" t="s">
        <v>242</v>
      </c>
      <c r="C40" s="49"/>
      <c r="D40" s="49"/>
      <c r="E40" s="49"/>
      <c r="F40" s="49"/>
      <c r="G40" s="49"/>
      <c r="H40" s="176" t="s">
        <v>12</v>
      </c>
      <c r="I40" s="186">
        <v>30956</v>
      </c>
      <c r="J40" s="181"/>
      <c r="K40" s="181"/>
    </row>
    <row r="41" spans="1:11" ht="13.5" customHeight="1">
      <c r="A41" s="51"/>
      <c r="B41" s="189" t="s">
        <v>243</v>
      </c>
      <c r="C41" s="189"/>
      <c r="D41" s="189"/>
      <c r="E41" s="189"/>
      <c r="F41" s="189"/>
      <c r="G41" s="189"/>
      <c r="H41" s="176"/>
      <c r="I41" s="181"/>
      <c r="J41" s="181"/>
      <c r="K41" s="181"/>
    </row>
    <row r="42" spans="1:11" ht="27" customHeight="1">
      <c r="A42" s="132">
        <v>9</v>
      </c>
      <c r="B42" s="49" t="s">
        <v>244</v>
      </c>
      <c r="C42" s="49"/>
      <c r="D42" s="49"/>
      <c r="E42" s="49"/>
      <c r="F42" s="49"/>
      <c r="G42" s="49"/>
      <c r="H42" s="50" t="s">
        <v>12</v>
      </c>
      <c r="I42" s="177" t="s">
        <v>252</v>
      </c>
      <c r="J42" s="177"/>
      <c r="K42" s="177"/>
    </row>
    <row r="43" spans="1:11" ht="15" customHeight="1">
      <c r="A43" s="132"/>
      <c r="B43" s="49" t="s">
        <v>245</v>
      </c>
      <c r="C43" s="49"/>
      <c r="D43" s="49"/>
      <c r="E43" s="49"/>
      <c r="F43" s="49"/>
      <c r="G43" s="49"/>
      <c r="H43" s="49"/>
      <c r="I43" s="177"/>
      <c r="J43" s="177"/>
      <c r="K43" s="177"/>
    </row>
    <row r="44" spans="1:11" ht="24" customHeight="1">
      <c r="A44" s="132">
        <v>10</v>
      </c>
      <c r="B44" s="49" t="s">
        <v>254</v>
      </c>
      <c r="C44" s="49"/>
      <c r="D44" s="49"/>
      <c r="E44" s="49"/>
      <c r="F44" s="49"/>
      <c r="G44" s="49"/>
      <c r="H44" s="176" t="s">
        <v>12</v>
      </c>
      <c r="I44" s="178" t="s">
        <v>253</v>
      </c>
      <c r="J44" s="177"/>
      <c r="K44" s="177"/>
    </row>
    <row r="45" spans="1:11" ht="15.75" customHeight="1">
      <c r="A45" s="132"/>
      <c r="B45" s="49" t="s">
        <v>257</v>
      </c>
      <c r="C45" s="49"/>
      <c r="D45" s="49"/>
      <c r="E45" s="49"/>
      <c r="F45" s="49"/>
      <c r="G45" s="49"/>
      <c r="H45" s="176"/>
      <c r="I45" s="177"/>
      <c r="J45" s="177"/>
      <c r="K45" s="177"/>
    </row>
    <row r="46" spans="1:11" ht="24" customHeight="1">
      <c r="A46" s="132">
        <v>11</v>
      </c>
      <c r="B46" s="49" t="s">
        <v>255</v>
      </c>
      <c r="C46" s="49"/>
      <c r="D46" s="49"/>
      <c r="E46" s="49"/>
      <c r="F46" s="49"/>
      <c r="G46" s="49"/>
      <c r="H46" s="50"/>
      <c r="I46" s="45"/>
      <c r="J46" s="45"/>
      <c r="K46" s="45"/>
    </row>
    <row r="47" spans="1:11" ht="24" customHeight="1">
      <c r="A47" s="132"/>
      <c r="B47" s="49" t="s">
        <v>256</v>
      </c>
      <c r="C47" s="49"/>
      <c r="D47" s="49"/>
      <c r="E47" s="49"/>
      <c r="F47" s="49"/>
      <c r="G47" s="49"/>
      <c r="H47" s="50"/>
      <c r="I47" s="45"/>
      <c r="J47" s="45"/>
      <c r="K47" s="45"/>
    </row>
    <row r="48" spans="1:11" ht="21" customHeight="1">
      <c r="A48" s="132">
        <v>12</v>
      </c>
      <c r="B48" s="49" t="s">
        <v>246</v>
      </c>
      <c r="C48" s="49"/>
      <c r="D48" s="49"/>
      <c r="E48" s="49"/>
      <c r="F48" s="49"/>
      <c r="G48" s="49"/>
      <c r="H48" s="50" t="s">
        <v>12</v>
      </c>
      <c r="I48" s="181" t="str">
        <f>Sheet1!J10</f>
        <v>8 Years 12 Months</v>
      </c>
      <c r="J48" s="177"/>
      <c r="K48" s="177"/>
    </row>
    <row r="49" spans="1:11" ht="21" customHeight="1">
      <c r="A49" s="132"/>
      <c r="B49" s="49"/>
      <c r="C49" s="49"/>
      <c r="D49" s="49"/>
      <c r="E49" s="49"/>
      <c r="F49" s="49"/>
      <c r="G49" s="49"/>
      <c r="H49" s="134"/>
      <c r="I49" s="133"/>
      <c r="J49" s="135" t="str">
        <f>Sheet1!J28</f>
        <v>From Nov 1975 to Oct 1984</v>
      </c>
      <c r="K49" s="135"/>
    </row>
    <row r="50" spans="1:11" ht="39" customHeight="1">
      <c r="A50" s="132">
        <v>13</v>
      </c>
      <c r="B50" s="49" t="s">
        <v>247</v>
      </c>
      <c r="C50" s="49"/>
      <c r="D50" s="49"/>
      <c r="E50" s="49"/>
      <c r="F50" s="49"/>
      <c r="G50" s="49"/>
      <c r="H50" s="50" t="s">
        <v>12</v>
      </c>
      <c r="I50" s="181" t="s">
        <v>258</v>
      </c>
      <c r="J50" s="177"/>
      <c r="K50" s="177"/>
    </row>
    <row r="51" spans="1:11" ht="16.5" customHeight="1">
      <c r="A51" s="132"/>
      <c r="B51" s="49" t="s">
        <v>248</v>
      </c>
      <c r="C51" s="49"/>
      <c r="D51" s="49"/>
      <c r="E51" s="49"/>
      <c r="F51" s="49"/>
      <c r="G51" s="49"/>
      <c r="H51" s="50"/>
      <c r="I51" s="181"/>
      <c r="J51" s="177"/>
      <c r="K51" s="177"/>
    </row>
    <row r="52" spans="1:8" ht="13.5" customHeight="1">
      <c r="A52" s="132"/>
      <c r="B52" s="49" t="s">
        <v>249</v>
      </c>
      <c r="C52" s="49"/>
      <c r="D52" s="49"/>
      <c r="E52" s="49"/>
      <c r="F52" s="49"/>
      <c r="G52" s="49"/>
      <c r="H52" s="49"/>
    </row>
    <row r="53" spans="1:11" ht="27" customHeight="1">
      <c r="A53" s="132">
        <v>14</v>
      </c>
      <c r="B53" s="49" t="s">
        <v>250</v>
      </c>
      <c r="C53" s="49"/>
      <c r="D53" s="49"/>
      <c r="E53" s="49"/>
      <c r="F53" s="49"/>
      <c r="G53" s="49"/>
      <c r="H53" s="50" t="s">
        <v>12</v>
      </c>
      <c r="I53" s="182" t="str">
        <f>CONCATENATE("Rs. ",calculation!B6,"/")</f>
        <v>Rs. 1080/</v>
      </c>
      <c r="J53" s="182"/>
      <c r="K53" s="182"/>
    </row>
    <row r="54" spans="2:11" ht="15.75" customHeight="1">
      <c r="B54" s="49" t="s">
        <v>251</v>
      </c>
      <c r="C54" s="49"/>
      <c r="D54" s="49"/>
      <c r="E54" s="49"/>
      <c r="F54" s="49"/>
      <c r="G54" s="49"/>
      <c r="H54" s="49"/>
      <c r="I54" s="182"/>
      <c r="J54" s="182"/>
      <c r="K54" s="182"/>
    </row>
    <row r="56" spans="1:11" ht="18.75">
      <c r="A56" s="180" t="str">
        <f>CONCATENATE("                      ","In view of the above particulars,the F.B amount of ",I53," Principal and  ( Rs.",calculation!J36,"/","interest only being the whole amount 80% of the total contribution on the verification of non availment of EOL has not been furnished /other particulars are due/may be sanctioned to",Data!I24,Data!C4,"retires as ",Data!B6," ",Data!B7," as per rule 8 and G.O Ms.No 1st cited.")</f>
        <v>                      In view of the above particulars,the F.B amount of Rs. 1080/ Principal and  ( Rs.21359/interest only being the whole amount 80% of the total contribution on the verification of non availment of EOL has not been furnished /other particulars are due/may be sanctioned toSriK.Kistaiahretires as LFL.HM PS.Bardipur as per rule 8 and G.O Ms.No 1st cited.</v>
      </c>
      <c r="B56" s="180"/>
      <c r="C56" s="180"/>
      <c r="D56" s="180"/>
      <c r="E56" s="180"/>
      <c r="F56" s="180"/>
      <c r="G56" s="180"/>
      <c r="H56" s="180"/>
      <c r="I56" s="180"/>
      <c r="J56" s="180"/>
      <c r="K56" s="180"/>
    </row>
    <row r="57" spans="1:11" ht="18.75">
      <c r="A57" s="180"/>
      <c r="B57" s="180"/>
      <c r="C57" s="180"/>
      <c r="D57" s="180"/>
      <c r="E57" s="180"/>
      <c r="F57" s="180"/>
      <c r="G57" s="180"/>
      <c r="H57" s="180"/>
      <c r="I57" s="180"/>
      <c r="J57" s="180"/>
      <c r="K57" s="180"/>
    </row>
    <row r="58" spans="1:11" ht="18.75">
      <c r="A58" s="180"/>
      <c r="B58" s="180"/>
      <c r="C58" s="180"/>
      <c r="D58" s="180"/>
      <c r="E58" s="180"/>
      <c r="F58" s="180"/>
      <c r="G58" s="180"/>
      <c r="H58" s="180"/>
      <c r="I58" s="180"/>
      <c r="J58" s="180"/>
      <c r="K58" s="180"/>
    </row>
    <row r="59" spans="1:11" ht="18.75">
      <c r="A59" s="180"/>
      <c r="B59" s="180"/>
      <c r="C59" s="180"/>
      <c r="D59" s="180"/>
      <c r="E59" s="180"/>
      <c r="F59" s="180"/>
      <c r="G59" s="180"/>
      <c r="H59" s="180"/>
      <c r="I59" s="180"/>
      <c r="J59" s="180"/>
      <c r="K59" s="180"/>
    </row>
    <row r="60" spans="1:11" ht="38.25" customHeight="1">
      <c r="A60" s="180"/>
      <c r="B60" s="180"/>
      <c r="C60" s="180"/>
      <c r="D60" s="180"/>
      <c r="E60" s="180"/>
      <c r="F60" s="180"/>
      <c r="G60" s="180"/>
      <c r="H60" s="180"/>
      <c r="I60" s="180"/>
      <c r="J60" s="180"/>
      <c r="K60" s="180"/>
    </row>
    <row r="61" spans="1:11" ht="18.75">
      <c r="A61" s="180" t="s">
        <v>259</v>
      </c>
      <c r="B61" s="180"/>
      <c r="C61" s="180"/>
      <c r="D61" s="180"/>
      <c r="E61" s="180"/>
      <c r="F61" s="180"/>
      <c r="G61" s="180"/>
      <c r="H61" s="180"/>
      <c r="I61" s="180"/>
      <c r="J61" s="180"/>
      <c r="K61" s="180"/>
    </row>
    <row r="62" spans="1:11" ht="18.75">
      <c r="A62" s="180"/>
      <c r="B62" s="180"/>
      <c r="C62" s="180"/>
      <c r="D62" s="180"/>
      <c r="E62" s="180"/>
      <c r="F62" s="180"/>
      <c r="G62" s="180"/>
      <c r="H62" s="180"/>
      <c r="I62" s="180"/>
      <c r="J62" s="180"/>
      <c r="K62" s="180"/>
    </row>
    <row r="63" spans="1:11" ht="19.5" customHeight="1">
      <c r="A63" s="180"/>
      <c r="B63" s="180"/>
      <c r="C63" s="180"/>
      <c r="D63" s="180"/>
      <c r="E63" s="180"/>
      <c r="F63" s="180"/>
      <c r="G63" s="180"/>
      <c r="H63" s="180"/>
      <c r="I63" s="180"/>
      <c r="J63" s="180"/>
      <c r="K63" s="180"/>
    </row>
    <row r="67" ht="18.75">
      <c r="A67" s="47" t="s">
        <v>261</v>
      </c>
    </row>
    <row r="69" spans="6:11" ht="18.75">
      <c r="F69" s="177" t="s">
        <v>260</v>
      </c>
      <c r="G69" s="177"/>
      <c r="H69" s="177"/>
      <c r="I69" s="177"/>
      <c r="J69" s="177"/>
      <c r="K69" s="177"/>
    </row>
    <row r="70" spans="1:11" ht="18.75">
      <c r="A70" s="179" t="s">
        <v>0</v>
      </c>
      <c r="B70" s="179"/>
      <c r="C70" s="179"/>
      <c r="D70" s="179"/>
      <c r="E70" s="179"/>
      <c r="F70" s="179"/>
      <c r="G70" s="179"/>
      <c r="H70" s="179"/>
      <c r="I70" s="179"/>
      <c r="J70" s="179"/>
      <c r="K70" s="179"/>
    </row>
  </sheetData>
  <sheetProtection/>
  <mergeCells count="36">
    <mergeCell ref="I32:K32"/>
    <mergeCell ref="I33:K33"/>
    <mergeCell ref="I31:K31"/>
    <mergeCell ref="B41:G41"/>
    <mergeCell ref="H40:H41"/>
    <mergeCell ref="B32:G32"/>
    <mergeCell ref="B33:G33"/>
    <mergeCell ref="A37:K37"/>
    <mergeCell ref="B29:G29"/>
    <mergeCell ref="B30:G30"/>
    <mergeCell ref="C5:K8"/>
    <mergeCell ref="C10:K10"/>
    <mergeCell ref="C11:K12"/>
    <mergeCell ref="A14:K17"/>
    <mergeCell ref="A19:K23"/>
    <mergeCell ref="A25:K27"/>
    <mergeCell ref="I29:K29"/>
    <mergeCell ref="I30:K30"/>
    <mergeCell ref="I50:K50"/>
    <mergeCell ref="I34:K34"/>
    <mergeCell ref="I35:K35"/>
    <mergeCell ref="I36:K36"/>
    <mergeCell ref="B34:G34"/>
    <mergeCell ref="B35:G35"/>
    <mergeCell ref="B36:G36"/>
    <mergeCell ref="I40:K41"/>
    <mergeCell ref="H44:H45"/>
    <mergeCell ref="I42:K43"/>
    <mergeCell ref="I44:K45"/>
    <mergeCell ref="A70:K70"/>
    <mergeCell ref="A61:K63"/>
    <mergeCell ref="F69:K69"/>
    <mergeCell ref="I51:K51"/>
    <mergeCell ref="I53:K54"/>
    <mergeCell ref="A56:K60"/>
    <mergeCell ref="I48:K48"/>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31"/>
  </sheetPr>
  <dimension ref="A1:I57"/>
  <sheetViews>
    <sheetView showGridLines="0" view="pageBreakPreview" zoomScaleSheetLayoutView="100" zoomScalePageLayoutView="0" workbookViewId="0" topLeftCell="A18">
      <selection activeCell="M42" sqref="M42"/>
    </sheetView>
  </sheetViews>
  <sheetFormatPr defaultColWidth="9.140625" defaultRowHeight="12.75"/>
  <cols>
    <col min="1" max="8" width="9.140625" style="44" customWidth="1"/>
    <col min="9" max="9" width="10.8515625" style="44" customWidth="1"/>
    <col min="10" max="16384" width="9.140625" style="44" customWidth="1"/>
  </cols>
  <sheetData>
    <row r="1" spans="1:9" ht="35.25" customHeight="1">
      <c r="A1" s="193" t="str">
        <f>CONCATENATE("PROCEEDING OF THE ",Data!B12," ",Data!B13)</f>
        <v>PROCEEDING OF THE MANDAL EDUCATIONAL OFFICER M.P.TEKMAL</v>
      </c>
      <c r="B1" s="193"/>
      <c r="C1" s="193"/>
      <c r="D1" s="193"/>
      <c r="E1" s="193"/>
      <c r="F1" s="193"/>
      <c r="G1" s="193"/>
      <c r="H1" s="193"/>
      <c r="I1" s="193"/>
    </row>
    <row r="2" spans="1:9" ht="18.75">
      <c r="A2" s="177" t="str">
        <f>CONCATENATE("Present ",Data!B14)</f>
        <v>Present Sri.P.Veersangappa.B.Sc.,B.Ed.</v>
      </c>
      <c r="B2" s="177"/>
      <c r="C2" s="177"/>
      <c r="D2" s="177"/>
      <c r="E2" s="177"/>
      <c r="F2" s="177"/>
      <c r="G2" s="177"/>
      <c r="H2" s="177"/>
      <c r="I2" s="177"/>
    </row>
    <row r="3" spans="1:7" ht="15.75">
      <c r="A3" s="194" t="s">
        <v>91</v>
      </c>
      <c r="B3" s="194"/>
      <c r="C3" s="46"/>
      <c r="D3" s="46"/>
      <c r="E3" s="46"/>
      <c r="F3" s="46"/>
      <c r="G3" s="46" t="s">
        <v>90</v>
      </c>
    </row>
    <row r="5" spans="2:9" ht="18.75">
      <c r="B5" s="47" t="s">
        <v>92</v>
      </c>
      <c r="C5" s="180" t="str">
        <f>CONCATENATE("Final Payment of F.B.F to ",Data!I24," ",Data!C4," ",Data!B6," ",Data!B7,".")</f>
        <v>Final Payment of F.B.F to Sri K.Kistaiah LFL.HM PS.Bardipur.</v>
      </c>
      <c r="D5" s="180"/>
      <c r="E5" s="180"/>
      <c r="F5" s="180"/>
      <c r="G5" s="180"/>
      <c r="H5" s="180"/>
      <c r="I5" s="180"/>
    </row>
    <row r="6" spans="3:9" ht="13.5">
      <c r="C6" s="180"/>
      <c r="D6" s="180"/>
      <c r="E6" s="180"/>
      <c r="F6" s="180"/>
      <c r="G6" s="180"/>
      <c r="H6" s="180"/>
      <c r="I6" s="180"/>
    </row>
    <row r="7" spans="3:9" ht="13.5">
      <c r="C7" s="180"/>
      <c r="D7" s="180"/>
      <c r="E7" s="180"/>
      <c r="F7" s="180"/>
      <c r="G7" s="180"/>
      <c r="H7" s="180"/>
      <c r="I7" s="180"/>
    </row>
    <row r="8" spans="3:9" ht="18.75">
      <c r="C8" s="43"/>
      <c r="D8" s="43"/>
      <c r="E8" s="43"/>
      <c r="F8" s="43"/>
      <c r="G8" s="43"/>
      <c r="H8" s="43"/>
      <c r="I8" s="43"/>
    </row>
    <row r="9" spans="2:9" ht="18" customHeight="1">
      <c r="B9" s="47" t="s">
        <v>93</v>
      </c>
      <c r="C9" s="173" t="s">
        <v>94</v>
      </c>
      <c r="D9" s="173"/>
      <c r="E9" s="173"/>
      <c r="F9" s="173"/>
      <c r="G9" s="173"/>
      <c r="H9" s="173"/>
      <c r="I9" s="173"/>
    </row>
    <row r="10" spans="3:9" ht="18" customHeight="1">
      <c r="C10" s="43">
        <v>2</v>
      </c>
      <c r="D10" s="43"/>
      <c r="E10" s="43"/>
      <c r="F10" s="43"/>
      <c r="G10" s="43"/>
      <c r="H10" s="43"/>
      <c r="I10" s="43"/>
    </row>
    <row r="11" spans="3:9" ht="18" customHeight="1">
      <c r="C11" s="173" t="s">
        <v>95</v>
      </c>
      <c r="D11" s="173"/>
      <c r="E11" s="173"/>
      <c r="F11" s="173"/>
      <c r="G11" s="173"/>
      <c r="H11" s="173"/>
      <c r="I11" s="173"/>
    </row>
    <row r="12" spans="3:9" ht="18" customHeight="1">
      <c r="C12" s="27"/>
      <c r="D12" s="27"/>
      <c r="E12" s="27"/>
      <c r="F12" s="27"/>
      <c r="G12" s="27"/>
      <c r="H12" s="27"/>
      <c r="I12" s="27"/>
    </row>
    <row r="13" spans="1:9" ht="18" customHeight="1">
      <c r="A13" s="196" t="str">
        <f>CONCATENATE("---oOOo---")</f>
        <v>---oOOo---</v>
      </c>
      <c r="B13" s="196"/>
      <c r="C13" s="196"/>
      <c r="D13" s="196"/>
      <c r="E13" s="196"/>
      <c r="F13" s="196"/>
      <c r="G13" s="196"/>
      <c r="H13" s="196"/>
      <c r="I13" s="196"/>
    </row>
    <row r="14" spans="3:9" ht="18" customHeight="1">
      <c r="C14" s="27"/>
      <c r="D14" s="27"/>
      <c r="E14" s="27"/>
      <c r="F14" s="27"/>
      <c r="G14" s="27"/>
      <c r="H14" s="27"/>
      <c r="I14" s="27"/>
    </row>
    <row r="15" spans="1:3" ht="21">
      <c r="A15" s="195" t="s">
        <v>80</v>
      </c>
      <c r="B15" s="195"/>
      <c r="C15" s="195"/>
    </row>
    <row r="16" spans="1:9" ht="13.5">
      <c r="A16" s="180" t="str">
        <f>CONCATENATE("                    ",rough!B7)</f>
        <v>                    Sri K.Kistaiah LFL.HM PS.Bardipurretired from service on 30.4.2012due to Superannuation of Age through the letter under ref 3rd theApplicant  Sri K.Kistaiah has retired on 30.4.2012</v>
      </c>
      <c r="B16" s="180"/>
      <c r="C16" s="180"/>
      <c r="D16" s="180"/>
      <c r="E16" s="180"/>
      <c r="F16" s="180"/>
      <c r="G16" s="180"/>
      <c r="H16" s="180"/>
      <c r="I16" s="180"/>
    </row>
    <row r="17" spans="1:9" ht="13.5">
      <c r="A17" s="180"/>
      <c r="B17" s="180"/>
      <c r="C17" s="180"/>
      <c r="D17" s="180"/>
      <c r="E17" s="180"/>
      <c r="F17" s="180"/>
      <c r="G17" s="180"/>
      <c r="H17" s="180"/>
      <c r="I17" s="180"/>
    </row>
    <row r="18" spans="1:9" ht="38.25" customHeight="1">
      <c r="A18" s="180"/>
      <c r="B18" s="180"/>
      <c r="C18" s="180"/>
      <c r="D18" s="180"/>
      <c r="E18" s="180"/>
      <c r="F18" s="180"/>
      <c r="G18" s="180"/>
      <c r="H18" s="180"/>
      <c r="I18" s="180"/>
    </row>
    <row r="19" spans="1:9" ht="12.75" customHeight="1" hidden="1">
      <c r="A19" s="180"/>
      <c r="B19" s="180"/>
      <c r="C19" s="180"/>
      <c r="D19" s="180"/>
      <c r="E19" s="180"/>
      <c r="F19" s="180"/>
      <c r="G19" s="180"/>
      <c r="H19" s="180"/>
      <c r="I19" s="180"/>
    </row>
    <row r="20" spans="1:9" ht="13.5" hidden="1">
      <c r="A20" s="180"/>
      <c r="B20" s="180"/>
      <c r="C20" s="180"/>
      <c r="D20" s="180"/>
      <c r="E20" s="180"/>
      <c r="F20" s="180"/>
      <c r="G20" s="180"/>
      <c r="H20" s="180"/>
      <c r="I20" s="180"/>
    </row>
    <row r="21" spans="1:9" ht="13.5" hidden="1">
      <c r="A21" s="180"/>
      <c r="B21" s="180"/>
      <c r="C21" s="180"/>
      <c r="D21" s="180"/>
      <c r="E21" s="180"/>
      <c r="F21" s="180"/>
      <c r="G21" s="180"/>
      <c r="H21" s="180"/>
      <c r="I21" s="180"/>
    </row>
    <row r="22" spans="1:9" ht="13.5" hidden="1">
      <c r="A22" s="180"/>
      <c r="B22" s="180"/>
      <c r="C22" s="180"/>
      <c r="D22" s="180"/>
      <c r="E22" s="180"/>
      <c r="F22" s="180"/>
      <c r="G22" s="180"/>
      <c r="H22" s="180"/>
      <c r="I22" s="180"/>
    </row>
    <row r="24" spans="1:9" ht="13.5">
      <c r="A24" s="180" t="str">
        <f>CONCATENATE("                    ",rough!B15)</f>
        <v>                    Basing on the Govt orders cited under 1st ref the Service Register of the individual has been verified in regards to the subscription towards F.B.F. He is the Subscriber to this fund w.e.from Nov 1975He Paid Rs.10/-p.m up to October 1984 i.e the scheme was inforce.</v>
      </c>
      <c r="B24" s="180"/>
      <c r="C24" s="180"/>
      <c r="D24" s="180"/>
      <c r="E24" s="180"/>
      <c r="F24" s="180"/>
      <c r="G24" s="180"/>
      <c r="H24" s="180"/>
      <c r="I24" s="180"/>
    </row>
    <row r="25" spans="1:9" ht="13.5">
      <c r="A25" s="180"/>
      <c r="B25" s="180"/>
      <c r="C25" s="180"/>
      <c r="D25" s="180"/>
      <c r="E25" s="180"/>
      <c r="F25" s="180"/>
      <c r="G25" s="180"/>
      <c r="H25" s="180"/>
      <c r="I25" s="180"/>
    </row>
    <row r="26" spans="1:9" ht="13.5">
      <c r="A26" s="180"/>
      <c r="B26" s="180"/>
      <c r="C26" s="180"/>
      <c r="D26" s="180"/>
      <c r="E26" s="180"/>
      <c r="F26" s="180"/>
      <c r="G26" s="180"/>
      <c r="H26" s="180"/>
      <c r="I26" s="180"/>
    </row>
    <row r="27" spans="1:9" ht="13.5">
      <c r="A27" s="180"/>
      <c r="B27" s="180"/>
      <c r="C27" s="180"/>
      <c r="D27" s="180"/>
      <c r="E27" s="180"/>
      <c r="F27" s="180"/>
      <c r="G27" s="180"/>
      <c r="H27" s="180"/>
      <c r="I27" s="180"/>
    </row>
    <row r="28" spans="1:9" ht="13.5">
      <c r="A28" s="180"/>
      <c r="B28" s="180"/>
      <c r="C28" s="180"/>
      <c r="D28" s="180"/>
      <c r="E28" s="180"/>
      <c r="F28" s="180"/>
      <c r="G28" s="180"/>
      <c r="H28" s="180"/>
      <c r="I28" s="180"/>
    </row>
    <row r="29" spans="1:9" ht="13.5">
      <c r="A29" s="180"/>
      <c r="B29" s="180"/>
      <c r="C29" s="180"/>
      <c r="D29" s="180"/>
      <c r="E29" s="180"/>
      <c r="F29" s="180"/>
      <c r="G29" s="180"/>
      <c r="H29" s="180"/>
      <c r="I29" s="180"/>
    </row>
    <row r="31" spans="1:9" ht="13.5">
      <c r="A31" s="180" t="str">
        <f>CONCATENATE("                   ",rough!B23)</f>
        <v>                   As per G.O.Ms No 293 F&amp; P (FW) Accts II dept date 8.10.1984  Heis eligible for final Payment of F.B.F amount including compound interest as on the date of retirement on.On verification of SR MANDAL EDUCATIONAL OFFICER M.P.TEKMALis pleased to sanction an amount o fRs</v>
      </c>
      <c r="B31" s="180"/>
      <c r="C31" s="180"/>
      <c r="D31" s="180"/>
      <c r="E31" s="180"/>
      <c r="F31" s="180"/>
      <c r="G31" s="180"/>
      <c r="H31" s="180"/>
      <c r="I31" s="180"/>
    </row>
    <row r="32" spans="1:9" ht="13.5">
      <c r="A32" s="180"/>
      <c r="B32" s="180"/>
      <c r="C32" s="180"/>
      <c r="D32" s="180"/>
      <c r="E32" s="180"/>
      <c r="F32" s="180"/>
      <c r="G32" s="180"/>
      <c r="H32" s="180"/>
      <c r="I32" s="180"/>
    </row>
    <row r="33" spans="1:9" ht="13.5">
      <c r="A33" s="180"/>
      <c r="B33" s="180"/>
      <c r="C33" s="180"/>
      <c r="D33" s="180"/>
      <c r="E33" s="180"/>
      <c r="F33" s="180"/>
      <c r="G33" s="180"/>
      <c r="H33" s="180"/>
      <c r="I33" s="180"/>
    </row>
    <row r="34" spans="1:9" ht="13.5">
      <c r="A34" s="180"/>
      <c r="B34" s="180"/>
      <c r="C34" s="180"/>
      <c r="D34" s="180"/>
      <c r="E34" s="180"/>
      <c r="F34" s="180"/>
      <c r="G34" s="180"/>
      <c r="H34" s="180"/>
      <c r="I34" s="180"/>
    </row>
    <row r="35" spans="1:9" ht="13.5">
      <c r="A35" s="180"/>
      <c r="B35" s="180"/>
      <c r="C35" s="180"/>
      <c r="D35" s="180"/>
      <c r="E35" s="180"/>
      <c r="F35" s="180"/>
      <c r="G35" s="180"/>
      <c r="H35" s="180"/>
      <c r="I35" s="180"/>
    </row>
    <row r="36" spans="1:9" ht="13.5">
      <c r="A36" s="180"/>
      <c r="B36" s="180"/>
      <c r="C36" s="180"/>
      <c r="D36" s="180"/>
      <c r="E36" s="180"/>
      <c r="F36" s="180"/>
      <c r="G36" s="180"/>
      <c r="H36" s="180"/>
      <c r="I36" s="180"/>
    </row>
    <row r="37" spans="1:9" ht="19.5" customHeight="1">
      <c r="A37" s="180"/>
      <c r="B37" s="180"/>
      <c r="C37" s="180"/>
      <c r="D37" s="180"/>
      <c r="E37" s="180"/>
      <c r="F37" s="180"/>
      <c r="G37" s="180"/>
      <c r="H37" s="180"/>
      <c r="I37" s="180"/>
    </row>
    <row r="38" spans="1:9" ht="13.5">
      <c r="A38" s="180" t="str">
        <f>CONCATENATE("                    ",rough!B32)</f>
        <v>                    The incumbent Sri K.Kistaiah him is also informed hat if any erroneous execess payment is found by the audit wing infuture the orders get cancelled and excess amount will be recovered in one lumpsum from  him  penionary benefits.</v>
      </c>
      <c r="B38" s="180"/>
      <c r="C38" s="180"/>
      <c r="D38" s="180"/>
      <c r="E38" s="180"/>
      <c r="F38" s="180"/>
      <c r="G38" s="180"/>
      <c r="H38" s="180"/>
      <c r="I38" s="180"/>
    </row>
    <row r="39" spans="1:9" ht="13.5">
      <c r="A39" s="180"/>
      <c r="B39" s="180"/>
      <c r="C39" s="180"/>
      <c r="D39" s="180"/>
      <c r="E39" s="180"/>
      <c r="F39" s="180"/>
      <c r="G39" s="180"/>
      <c r="H39" s="180"/>
      <c r="I39" s="180"/>
    </row>
    <row r="40" spans="1:9" ht="13.5">
      <c r="A40" s="180"/>
      <c r="B40" s="180"/>
      <c r="C40" s="180"/>
      <c r="D40" s="180"/>
      <c r="E40" s="180"/>
      <c r="F40" s="180"/>
      <c r="G40" s="180"/>
      <c r="H40" s="180"/>
      <c r="I40" s="180"/>
    </row>
    <row r="41" spans="1:9" ht="13.5">
      <c r="A41" s="180"/>
      <c r="B41" s="180"/>
      <c r="C41" s="180"/>
      <c r="D41" s="180"/>
      <c r="E41" s="180"/>
      <c r="F41" s="180"/>
      <c r="G41" s="180"/>
      <c r="H41" s="180"/>
      <c r="I41" s="180"/>
    </row>
    <row r="42" spans="1:9" ht="30" customHeight="1">
      <c r="A42" s="180"/>
      <c r="B42" s="180"/>
      <c r="C42" s="180"/>
      <c r="D42" s="180"/>
      <c r="E42" s="180"/>
      <c r="F42" s="180"/>
      <c r="G42" s="180"/>
      <c r="H42" s="180"/>
      <c r="I42" s="180"/>
    </row>
    <row r="43" spans="1:9" ht="13.5">
      <c r="A43" s="167" t="s">
        <v>83</v>
      </c>
      <c r="B43" s="167"/>
      <c r="C43" s="167"/>
      <c r="D43" s="167"/>
      <c r="E43" s="167"/>
      <c r="F43" s="167"/>
      <c r="G43" s="167"/>
      <c r="H43" s="167"/>
      <c r="I43" s="167"/>
    </row>
    <row r="44" spans="1:9" ht="5.25" customHeight="1">
      <c r="A44" s="167"/>
      <c r="B44" s="167"/>
      <c r="C44" s="167"/>
      <c r="D44" s="167"/>
      <c r="E44" s="167"/>
      <c r="F44" s="167"/>
      <c r="G44" s="167"/>
      <c r="H44" s="167"/>
      <c r="I44" s="167"/>
    </row>
    <row r="45" spans="1:9" ht="13.5" hidden="1">
      <c r="A45" s="167"/>
      <c r="B45" s="167"/>
      <c r="C45" s="167"/>
      <c r="D45" s="167"/>
      <c r="E45" s="167"/>
      <c r="F45" s="167"/>
      <c r="G45" s="167"/>
      <c r="H45" s="167"/>
      <c r="I45" s="167"/>
    </row>
    <row r="47" spans="1:3" ht="15.75">
      <c r="A47" s="197" t="s">
        <v>84</v>
      </c>
      <c r="B47" s="197"/>
      <c r="C47" s="46"/>
    </row>
    <row r="48" spans="1:9" ht="15.75">
      <c r="A48" s="197"/>
      <c r="B48" s="197"/>
      <c r="C48" s="46"/>
      <c r="E48" s="192" t="str">
        <f>Data!B12</f>
        <v>MANDAL EDUCATIONAL OFFICER</v>
      </c>
      <c r="F48" s="192"/>
      <c r="G48" s="192"/>
      <c r="H48" s="192"/>
      <c r="I48" s="192"/>
    </row>
    <row r="49" spans="1:9" ht="15.75">
      <c r="A49" s="46" t="s">
        <v>85</v>
      </c>
      <c r="B49" s="46"/>
      <c r="C49" s="46"/>
      <c r="E49" s="192" t="str">
        <f>Data!B13</f>
        <v>M.P.TEKMAL</v>
      </c>
      <c r="F49" s="192"/>
      <c r="G49" s="192"/>
      <c r="H49" s="192"/>
      <c r="I49" s="192"/>
    </row>
    <row r="50" spans="1:3" ht="15.75">
      <c r="A50" s="46" t="s">
        <v>86</v>
      </c>
      <c r="B50" s="46"/>
      <c r="C50" s="46"/>
    </row>
    <row r="51" spans="1:3" ht="15.75">
      <c r="A51" s="46" t="s">
        <v>87</v>
      </c>
      <c r="B51" s="46"/>
      <c r="C51" s="46"/>
    </row>
    <row r="53" ht="15.75">
      <c r="D53" s="46"/>
    </row>
    <row r="54" ht="15.75">
      <c r="D54" s="46"/>
    </row>
    <row r="55" ht="15.75">
      <c r="D55" s="46"/>
    </row>
    <row r="56" ht="15.75">
      <c r="D56" s="46"/>
    </row>
    <row r="57" ht="15.75">
      <c r="D57" s="46"/>
    </row>
  </sheetData>
  <sheetProtection/>
  <mergeCells count="16">
    <mergeCell ref="A47:B48"/>
    <mergeCell ref="E48:I48"/>
    <mergeCell ref="A24:I29"/>
    <mergeCell ref="A31:I37"/>
    <mergeCell ref="A38:I42"/>
    <mergeCell ref="A43:I45"/>
    <mergeCell ref="E49:I49"/>
    <mergeCell ref="A1:I1"/>
    <mergeCell ref="A2:I2"/>
    <mergeCell ref="A3:B3"/>
    <mergeCell ref="A15:C15"/>
    <mergeCell ref="C5:I7"/>
    <mergeCell ref="C9:I9"/>
    <mergeCell ref="C11:I11"/>
    <mergeCell ref="A13:I13"/>
    <mergeCell ref="A16:I2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7:I36"/>
  <sheetViews>
    <sheetView zoomScalePageLayoutView="0" workbookViewId="0" topLeftCell="A4">
      <selection activeCell="B37" sqref="B37"/>
    </sheetView>
  </sheetViews>
  <sheetFormatPr defaultColWidth="9.140625" defaultRowHeight="12.75"/>
  <sheetData>
    <row r="7" spans="2:8" ht="12.75">
      <c r="B7" s="198" t="str">
        <f>CONCATENATE(Data!I24," ",Data!C4," ",Data!B6," ",Data!B7,"retired from service on ",Sheet1!J22,"due to Superannuation of Age through the letter under ref 3rd theApplicant  ",Data!I24," ",Data!C4," has retired on ",Sheet1!J22)</f>
        <v>Sri K.Kistaiah LFL.HM PS.Bardipurretired from service on 30.4.2012due to Superannuation of Age through the letter under ref 3rd theApplicant  Sri K.Kistaiah has retired on 30.4.2012</v>
      </c>
      <c r="C7" s="198"/>
      <c r="D7" s="198"/>
      <c r="E7" s="198"/>
      <c r="F7" s="198"/>
      <c r="G7" s="198"/>
      <c r="H7" s="198"/>
    </row>
    <row r="8" spans="2:8" ht="12.75">
      <c r="B8" s="198"/>
      <c r="C8" s="198"/>
      <c r="D8" s="198"/>
      <c r="E8" s="198"/>
      <c r="F8" s="198"/>
      <c r="G8" s="198"/>
      <c r="H8" s="198"/>
    </row>
    <row r="9" spans="2:8" ht="12.75">
      <c r="B9" s="198"/>
      <c r="C9" s="198"/>
      <c r="D9" s="198"/>
      <c r="E9" s="198"/>
      <c r="F9" s="198"/>
      <c r="G9" s="198"/>
      <c r="H9" s="198"/>
    </row>
    <row r="10" spans="2:8" ht="3" customHeight="1">
      <c r="B10" s="198"/>
      <c r="C10" s="198"/>
      <c r="D10" s="198"/>
      <c r="E10" s="198"/>
      <c r="F10" s="198"/>
      <c r="G10" s="198"/>
      <c r="H10" s="198"/>
    </row>
    <row r="11" spans="2:8" ht="12.75" hidden="1">
      <c r="B11" s="198"/>
      <c r="C11" s="198"/>
      <c r="D11" s="198"/>
      <c r="E11" s="198"/>
      <c r="F11" s="198"/>
      <c r="G11" s="198"/>
      <c r="H11" s="198"/>
    </row>
    <row r="12" spans="2:8" ht="12.75" hidden="1">
      <c r="B12" s="198"/>
      <c r="C12" s="198"/>
      <c r="D12" s="198"/>
      <c r="E12" s="198"/>
      <c r="F12" s="198"/>
      <c r="G12" s="198"/>
      <c r="H12" s="198"/>
    </row>
    <row r="13" spans="2:8" ht="18" customHeight="1">
      <c r="B13" s="198"/>
      <c r="C13" s="198"/>
      <c r="D13" s="198"/>
      <c r="E13" s="198"/>
      <c r="F13" s="198"/>
      <c r="G13" s="198"/>
      <c r="H13" s="198"/>
    </row>
    <row r="15" spans="2:8" ht="12.75">
      <c r="B15" s="199" t="str">
        <f>CONCATENATE("Basing on the Govt orders cited under 1st ref the Service Register of the individual has been verified in regards to the subscription towards F.B.F. ",Data!I26," is the Subscriber to this fund w.e.from ",Sheet1!I25,Data!I26," Paid Rs.10/-p.m up to October 1984 i.e the scheme was inforce.")</f>
        <v>Basing on the Govt orders cited under 1st ref the Service Register of the individual has been verified in regards to the subscription towards F.B.F. He is the Subscriber to this fund w.e.from Nov 1975He Paid Rs.10/-p.m up to October 1984 i.e the scheme was inforce.</v>
      </c>
      <c r="C15" s="200"/>
      <c r="D15" s="200"/>
      <c r="E15" s="200"/>
      <c r="F15" s="200"/>
      <c r="G15" s="200"/>
      <c r="H15" s="200"/>
    </row>
    <row r="16" spans="2:8" ht="12.75">
      <c r="B16" s="200"/>
      <c r="C16" s="200"/>
      <c r="D16" s="200"/>
      <c r="E16" s="200"/>
      <c r="F16" s="200"/>
      <c r="G16" s="200"/>
      <c r="H16" s="200"/>
    </row>
    <row r="17" spans="2:8" ht="12.75">
      <c r="B17" s="200"/>
      <c r="C17" s="200"/>
      <c r="D17" s="200"/>
      <c r="E17" s="200"/>
      <c r="F17" s="200"/>
      <c r="G17" s="200"/>
      <c r="H17" s="200"/>
    </row>
    <row r="18" spans="2:8" ht="12.75">
      <c r="B18" s="200"/>
      <c r="C18" s="200"/>
      <c r="D18" s="200"/>
      <c r="E18" s="200"/>
      <c r="F18" s="200"/>
      <c r="G18" s="200"/>
      <c r="H18" s="200"/>
    </row>
    <row r="19" spans="2:8" ht="12.75">
      <c r="B19" s="200"/>
      <c r="C19" s="200"/>
      <c r="D19" s="200"/>
      <c r="E19" s="200"/>
      <c r="F19" s="200"/>
      <c r="G19" s="200"/>
      <c r="H19" s="200"/>
    </row>
    <row r="20" spans="2:8" ht="12.75">
      <c r="B20" s="200"/>
      <c r="C20" s="200"/>
      <c r="D20" s="200"/>
      <c r="E20" s="200"/>
      <c r="F20" s="200"/>
      <c r="G20" s="200"/>
      <c r="H20" s="200"/>
    </row>
    <row r="23" spans="2:9" ht="12.75">
      <c r="B23" s="200" t="str">
        <f>CONCATENATE("As per G.O.Ms No 293 F&amp; P (FW) Accts II dept date 8.10.1984  ",Data!I26,"is eligible for final Payment of F.B.F amount including compound interest as on the date of retirement on.On verification of SR ",Data!B12," ",Data!B13,"is pleased to sanction an amount o fRs")</f>
        <v>As per G.O.Ms No 293 F&amp; P (FW) Accts II dept date 8.10.1984  Heis eligible for final Payment of F.B.F amount including compound interest as on the date of retirement on.On verification of SR MANDAL EDUCATIONAL OFFICER M.P.TEKMALis pleased to sanction an amount o fRs</v>
      </c>
      <c r="C23" s="200"/>
      <c r="D23" s="200"/>
      <c r="E23" s="200"/>
      <c r="F23" s="200"/>
      <c r="G23" s="200"/>
      <c r="H23" s="200"/>
      <c r="I23" s="200"/>
    </row>
    <row r="24" spans="2:9" ht="12.75">
      <c r="B24" s="200"/>
      <c r="C24" s="200"/>
      <c r="D24" s="200"/>
      <c r="E24" s="200"/>
      <c r="F24" s="200"/>
      <c r="G24" s="200"/>
      <c r="H24" s="200"/>
      <c r="I24" s="200"/>
    </row>
    <row r="25" spans="2:9" ht="12.75">
      <c r="B25" s="200"/>
      <c r="C25" s="200"/>
      <c r="D25" s="200"/>
      <c r="E25" s="200"/>
      <c r="F25" s="200"/>
      <c r="G25" s="200"/>
      <c r="H25" s="200"/>
      <c r="I25" s="200"/>
    </row>
    <row r="26" spans="2:9" ht="12.75">
      <c r="B26" s="200"/>
      <c r="C26" s="200"/>
      <c r="D26" s="200"/>
      <c r="E26" s="200"/>
      <c r="F26" s="200"/>
      <c r="G26" s="200"/>
      <c r="H26" s="200"/>
      <c r="I26" s="200"/>
    </row>
    <row r="27" spans="2:9" ht="12.75">
      <c r="B27" s="200"/>
      <c r="C27" s="200"/>
      <c r="D27" s="200"/>
      <c r="E27" s="200"/>
      <c r="F27" s="200"/>
      <c r="G27" s="200"/>
      <c r="H27" s="200"/>
      <c r="I27" s="200"/>
    </row>
    <row r="28" spans="2:9" ht="12.75">
      <c r="B28" s="200"/>
      <c r="C28" s="200"/>
      <c r="D28" s="200"/>
      <c r="E28" s="200"/>
      <c r="F28" s="200"/>
      <c r="G28" s="200"/>
      <c r="H28" s="200"/>
      <c r="I28" s="200"/>
    </row>
    <row r="32" spans="2:9" ht="12.75">
      <c r="B32" s="200" t="str">
        <f>CONCATENATE("The incumbent"," ",Data!I24," ",Data!C4," ",Data!I27," is also informed hat if any erroneous execess payment is found by the audit wing infuture the orders get cancelled and excess amount will be recovered in one lumpsum from  ",Data!I27,"  penionary benefits.")</f>
        <v>The incumbent Sri K.Kistaiah him is also informed hat if any erroneous execess payment is found by the audit wing infuture the orders get cancelled and excess amount will be recovered in one lumpsum from  him  penionary benefits.</v>
      </c>
      <c r="C32" s="200"/>
      <c r="D32" s="200"/>
      <c r="E32" s="200"/>
      <c r="F32" s="200"/>
      <c r="G32" s="200"/>
      <c r="H32" s="200"/>
      <c r="I32" s="200"/>
    </row>
    <row r="33" spans="2:9" ht="12.75">
      <c r="B33" s="200"/>
      <c r="C33" s="200"/>
      <c r="D33" s="200"/>
      <c r="E33" s="200"/>
      <c r="F33" s="200"/>
      <c r="G33" s="200"/>
      <c r="H33" s="200"/>
      <c r="I33" s="200"/>
    </row>
    <row r="34" spans="2:9" ht="12.75">
      <c r="B34" s="200"/>
      <c r="C34" s="200"/>
      <c r="D34" s="200"/>
      <c r="E34" s="200"/>
      <c r="F34" s="200"/>
      <c r="G34" s="200"/>
      <c r="H34" s="200"/>
      <c r="I34" s="200"/>
    </row>
    <row r="35" spans="2:9" ht="12.75">
      <c r="B35" s="200"/>
      <c r="C35" s="200"/>
      <c r="D35" s="200"/>
      <c r="E35" s="200"/>
      <c r="F35" s="200"/>
      <c r="G35" s="200"/>
      <c r="H35" s="200"/>
      <c r="I35" s="200"/>
    </row>
    <row r="36" spans="2:9" ht="12.75">
      <c r="B36" s="200"/>
      <c r="C36" s="200"/>
      <c r="D36" s="200"/>
      <c r="E36" s="200"/>
      <c r="F36" s="200"/>
      <c r="G36" s="200"/>
      <c r="H36" s="200"/>
      <c r="I36" s="200"/>
    </row>
  </sheetData>
  <sheetProtection/>
  <mergeCells count="4">
    <mergeCell ref="B7:H13"/>
    <mergeCell ref="B15:H20"/>
    <mergeCell ref="B23:I28"/>
    <mergeCell ref="B32:I3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DE39"/>
  <sheetViews>
    <sheetView zoomScalePageLayoutView="0" workbookViewId="0" topLeftCell="A1">
      <selection activeCell="C17" sqref="C17"/>
    </sheetView>
  </sheetViews>
  <sheetFormatPr defaultColWidth="5.7109375" defaultRowHeight="12" customHeight="1"/>
  <cols>
    <col min="1" max="1" width="13.7109375" style="28" customWidth="1"/>
    <col min="2" max="2" width="15.8515625" style="28" customWidth="1"/>
    <col min="3" max="3" width="89.140625" style="28" customWidth="1"/>
    <col min="4" max="4" width="4.57421875" style="28" customWidth="1"/>
    <col min="5" max="6" width="3.7109375" style="28" customWidth="1"/>
    <col min="7" max="7" width="3.57421875" style="28" customWidth="1"/>
    <col min="8" max="8" width="6.140625" style="28" customWidth="1"/>
    <col min="9" max="9" width="3.8515625" style="28" customWidth="1"/>
    <col min="10" max="10" width="4.57421875" style="28" customWidth="1"/>
    <col min="11" max="11" width="13.8515625" style="28" customWidth="1"/>
    <col min="12" max="12" width="5.421875" style="28" customWidth="1"/>
    <col min="13" max="13" width="5.140625" style="28" customWidth="1"/>
    <col min="14" max="14" width="4.28125" style="28" customWidth="1"/>
    <col min="15" max="15" width="3.421875" style="28" customWidth="1"/>
    <col min="16" max="16" width="4.57421875" style="28" customWidth="1"/>
    <col min="17" max="17" width="4.8515625" style="28" customWidth="1"/>
    <col min="18" max="18" width="5.57421875" style="28" customWidth="1"/>
    <col min="19" max="19" width="18.7109375" style="28" customWidth="1"/>
    <col min="20" max="20" width="10.7109375" style="28" customWidth="1"/>
    <col min="21" max="98" width="5.7109375" style="28" customWidth="1"/>
    <col min="99" max="99" width="4.8515625" style="28" customWidth="1"/>
    <col min="100" max="16384" width="5.7109375" style="28" customWidth="1"/>
  </cols>
  <sheetData>
    <row r="1" ht="12.75"/>
    <row r="2" spans="8:109" ht="12.75">
      <c r="H2" s="28">
        <v>1</v>
      </c>
      <c r="I2" s="28">
        <v>2</v>
      </c>
      <c r="J2" s="28">
        <v>3</v>
      </c>
      <c r="K2" s="28">
        <v>4</v>
      </c>
      <c r="L2" s="28">
        <v>5</v>
      </c>
      <c r="M2" s="28">
        <v>6</v>
      </c>
      <c r="N2" s="28">
        <v>7</v>
      </c>
      <c r="R2" s="28">
        <v>8</v>
      </c>
      <c r="S2" s="28">
        <v>9</v>
      </c>
      <c r="T2" s="28">
        <v>10</v>
      </c>
      <c r="U2" s="28">
        <v>11</v>
      </c>
      <c r="V2" s="28">
        <v>12</v>
      </c>
      <c r="W2" s="28">
        <v>13</v>
      </c>
      <c r="X2" s="28">
        <v>14</v>
      </c>
      <c r="Y2" s="28">
        <v>15</v>
      </c>
      <c r="Z2" s="28">
        <v>16</v>
      </c>
      <c r="AA2" s="28">
        <v>17</v>
      </c>
      <c r="AB2" s="28">
        <v>18</v>
      </c>
      <c r="AC2" s="28">
        <v>19</v>
      </c>
      <c r="AD2" s="28">
        <v>20</v>
      </c>
      <c r="AE2" s="28">
        <v>21</v>
      </c>
      <c r="AF2" s="28">
        <v>22</v>
      </c>
      <c r="AG2" s="28">
        <v>23</v>
      </c>
      <c r="AH2" s="28">
        <v>24</v>
      </c>
      <c r="AI2" s="28">
        <v>25</v>
      </c>
      <c r="AJ2" s="28">
        <v>26</v>
      </c>
      <c r="AK2" s="28">
        <v>27</v>
      </c>
      <c r="AL2" s="28">
        <v>28</v>
      </c>
      <c r="AM2" s="28">
        <v>29</v>
      </c>
      <c r="AN2" s="28">
        <v>30</v>
      </c>
      <c r="AO2" s="28">
        <v>31</v>
      </c>
      <c r="AP2" s="28">
        <v>32</v>
      </c>
      <c r="AQ2" s="28">
        <v>33</v>
      </c>
      <c r="AR2" s="28">
        <v>34</v>
      </c>
      <c r="AS2" s="28">
        <v>35</v>
      </c>
      <c r="AT2" s="28">
        <v>36</v>
      </c>
      <c r="AU2" s="28">
        <v>37</v>
      </c>
      <c r="AV2" s="28">
        <v>38</v>
      </c>
      <c r="AW2" s="28">
        <v>39</v>
      </c>
      <c r="AX2" s="28">
        <v>40</v>
      </c>
      <c r="AY2" s="28">
        <v>41</v>
      </c>
      <c r="AZ2" s="28">
        <v>42</v>
      </c>
      <c r="BA2" s="28">
        <v>43</v>
      </c>
      <c r="BB2" s="28">
        <v>44</v>
      </c>
      <c r="BC2" s="28">
        <v>45</v>
      </c>
      <c r="BD2" s="28">
        <v>46</v>
      </c>
      <c r="BE2" s="28">
        <v>47</v>
      </c>
      <c r="BF2" s="28">
        <v>48</v>
      </c>
      <c r="BG2" s="28">
        <v>49</v>
      </c>
      <c r="BH2" s="28">
        <v>50</v>
      </c>
      <c r="BI2" s="28">
        <v>51</v>
      </c>
      <c r="BJ2" s="28">
        <v>52</v>
      </c>
      <c r="BK2" s="28">
        <v>53</v>
      </c>
      <c r="BL2" s="28">
        <v>54</v>
      </c>
      <c r="BM2" s="28">
        <v>55</v>
      </c>
      <c r="BN2" s="28">
        <v>56</v>
      </c>
      <c r="BO2" s="28">
        <v>57</v>
      </c>
      <c r="BP2" s="28">
        <v>58</v>
      </c>
      <c r="BQ2" s="28">
        <v>59</v>
      </c>
      <c r="BR2" s="28">
        <v>60</v>
      </c>
      <c r="BS2" s="28">
        <v>61</v>
      </c>
      <c r="BT2" s="28">
        <v>62</v>
      </c>
      <c r="BU2" s="28">
        <v>63</v>
      </c>
      <c r="BV2" s="28">
        <v>64</v>
      </c>
      <c r="BW2" s="28">
        <v>65</v>
      </c>
      <c r="BX2" s="28">
        <v>66</v>
      </c>
      <c r="BY2" s="28">
        <v>67</v>
      </c>
      <c r="BZ2" s="28">
        <v>68</v>
      </c>
      <c r="CA2" s="28">
        <v>69</v>
      </c>
      <c r="CB2" s="28">
        <v>70</v>
      </c>
      <c r="CC2" s="28">
        <v>71</v>
      </c>
      <c r="CD2" s="28">
        <v>72</v>
      </c>
      <c r="CE2" s="28">
        <v>73</v>
      </c>
      <c r="CF2" s="28">
        <v>74</v>
      </c>
      <c r="CG2" s="28">
        <v>75</v>
      </c>
      <c r="CH2" s="28">
        <v>76</v>
      </c>
      <c r="CI2" s="28">
        <v>77</v>
      </c>
      <c r="CJ2" s="28">
        <v>78</v>
      </c>
      <c r="CK2" s="28">
        <v>79</v>
      </c>
      <c r="CL2" s="28">
        <v>80</v>
      </c>
      <c r="CM2" s="28">
        <v>81</v>
      </c>
      <c r="CN2" s="28">
        <v>82</v>
      </c>
      <c r="CO2" s="28">
        <v>83</v>
      </c>
      <c r="CP2" s="28">
        <v>84</v>
      </c>
      <c r="CQ2" s="28">
        <v>85</v>
      </c>
      <c r="CR2" s="28">
        <v>86</v>
      </c>
      <c r="CS2" s="28">
        <v>87</v>
      </c>
      <c r="CT2" s="28">
        <v>88</v>
      </c>
      <c r="CU2" s="28">
        <v>89</v>
      </c>
      <c r="CV2" s="28">
        <v>90</v>
      </c>
      <c r="CW2" s="28">
        <v>91</v>
      </c>
      <c r="CX2" s="28">
        <v>92</v>
      </c>
      <c r="CY2" s="28">
        <v>93</v>
      </c>
      <c r="CZ2" s="28">
        <v>94</v>
      </c>
      <c r="DA2" s="28">
        <v>95</v>
      </c>
      <c r="DB2" s="28">
        <v>96</v>
      </c>
      <c r="DC2" s="28">
        <v>97</v>
      </c>
      <c r="DD2" s="28">
        <v>98</v>
      </c>
      <c r="DE2" s="28">
        <v>99</v>
      </c>
    </row>
    <row r="3" spans="8:109" ht="12.75">
      <c r="H3" s="28" t="s">
        <v>225</v>
      </c>
      <c r="I3" s="38" t="s">
        <v>224</v>
      </c>
      <c r="J3" s="38" t="s">
        <v>223</v>
      </c>
      <c r="K3" s="38" t="s">
        <v>222</v>
      </c>
      <c r="L3" s="38" t="s">
        <v>221</v>
      </c>
      <c r="M3" s="38" t="s">
        <v>220</v>
      </c>
      <c r="N3" s="38" t="s">
        <v>219</v>
      </c>
      <c r="O3" s="38"/>
      <c r="P3" s="38"/>
      <c r="Q3" s="38"/>
      <c r="R3" s="38" t="s">
        <v>218</v>
      </c>
      <c r="S3" s="38" t="s">
        <v>217</v>
      </c>
      <c r="T3" s="38" t="s">
        <v>216</v>
      </c>
      <c r="U3" s="38" t="s">
        <v>215</v>
      </c>
      <c r="V3" s="38" t="s">
        <v>214</v>
      </c>
      <c r="W3" s="38" t="s">
        <v>213</v>
      </c>
      <c r="X3" s="38" t="s">
        <v>212</v>
      </c>
      <c r="Y3" s="38" t="s">
        <v>211</v>
      </c>
      <c r="Z3" s="38" t="s">
        <v>210</v>
      </c>
      <c r="AA3" s="38" t="s">
        <v>209</v>
      </c>
      <c r="AB3" s="38" t="s">
        <v>208</v>
      </c>
      <c r="AC3" s="38" t="s">
        <v>207</v>
      </c>
      <c r="AD3" s="38" t="s">
        <v>206</v>
      </c>
      <c r="AE3" s="38" t="s">
        <v>205</v>
      </c>
      <c r="AF3" s="38" t="s">
        <v>204</v>
      </c>
      <c r="AG3" s="38" t="s">
        <v>203</v>
      </c>
      <c r="AH3" s="38" t="s">
        <v>202</v>
      </c>
      <c r="AI3" s="38" t="s">
        <v>201</v>
      </c>
      <c r="AJ3" s="38" t="s">
        <v>200</v>
      </c>
      <c r="AK3" s="38" t="s">
        <v>199</v>
      </c>
      <c r="AL3" s="38" t="s">
        <v>198</v>
      </c>
      <c r="AM3" s="38" t="s">
        <v>197</v>
      </c>
      <c r="AN3" s="38" t="s">
        <v>196</v>
      </c>
      <c r="AO3" s="38" t="s">
        <v>195</v>
      </c>
      <c r="AP3" s="38" t="s">
        <v>194</v>
      </c>
      <c r="AQ3" s="38" t="s">
        <v>193</v>
      </c>
      <c r="AR3" s="38" t="s">
        <v>192</v>
      </c>
      <c r="AS3" s="38" t="s">
        <v>191</v>
      </c>
      <c r="AT3" s="38" t="s">
        <v>190</v>
      </c>
      <c r="AU3" s="38" t="s">
        <v>189</v>
      </c>
      <c r="AV3" s="38" t="s">
        <v>188</v>
      </c>
      <c r="AW3" s="38" t="s">
        <v>187</v>
      </c>
      <c r="AX3" s="38" t="s">
        <v>186</v>
      </c>
      <c r="AY3" s="38" t="s">
        <v>185</v>
      </c>
      <c r="AZ3" s="38" t="s">
        <v>184</v>
      </c>
      <c r="BA3" s="38" t="s">
        <v>183</v>
      </c>
      <c r="BB3" s="38" t="s">
        <v>182</v>
      </c>
      <c r="BC3" s="38" t="s">
        <v>181</v>
      </c>
      <c r="BD3" s="38" t="s">
        <v>180</v>
      </c>
      <c r="BE3" s="38" t="s">
        <v>179</v>
      </c>
      <c r="BF3" s="38" t="s">
        <v>178</v>
      </c>
      <c r="BG3" s="38" t="s">
        <v>177</v>
      </c>
      <c r="BH3" s="38" t="s">
        <v>176</v>
      </c>
      <c r="BI3" s="38" t="s">
        <v>175</v>
      </c>
      <c r="BJ3" s="38" t="s">
        <v>174</v>
      </c>
      <c r="BK3" s="38" t="s">
        <v>173</v>
      </c>
      <c r="BL3" s="38" t="s">
        <v>172</v>
      </c>
      <c r="BM3" s="38" t="s">
        <v>171</v>
      </c>
      <c r="BN3" s="38" t="s">
        <v>170</v>
      </c>
      <c r="BO3" s="38" t="s">
        <v>169</v>
      </c>
      <c r="BP3" s="38" t="s">
        <v>168</v>
      </c>
      <c r="BQ3" s="38" t="s">
        <v>167</v>
      </c>
      <c r="BR3" s="38" t="s">
        <v>166</v>
      </c>
      <c r="BS3" s="38" t="s">
        <v>165</v>
      </c>
      <c r="BT3" s="38" t="s">
        <v>164</v>
      </c>
      <c r="BU3" s="38" t="s">
        <v>163</v>
      </c>
      <c r="BV3" s="38" t="s">
        <v>162</v>
      </c>
      <c r="BW3" s="38" t="s">
        <v>161</v>
      </c>
      <c r="BX3" s="38" t="s">
        <v>160</v>
      </c>
      <c r="BY3" s="38" t="s">
        <v>159</v>
      </c>
      <c r="BZ3" s="38" t="s">
        <v>158</v>
      </c>
      <c r="CA3" s="38" t="s">
        <v>157</v>
      </c>
      <c r="CB3" s="38" t="s">
        <v>156</v>
      </c>
      <c r="CC3" s="38" t="s">
        <v>155</v>
      </c>
      <c r="CD3" s="38" t="s">
        <v>154</v>
      </c>
      <c r="CE3" s="38" t="s">
        <v>153</v>
      </c>
      <c r="CF3" s="38" t="s">
        <v>152</v>
      </c>
      <c r="CG3" s="38" t="s">
        <v>151</v>
      </c>
      <c r="CH3" s="38" t="s">
        <v>150</v>
      </c>
      <c r="CI3" s="38" t="s">
        <v>149</v>
      </c>
      <c r="CJ3" s="38" t="s">
        <v>148</v>
      </c>
      <c r="CK3" s="38" t="s">
        <v>147</v>
      </c>
      <c r="CL3" s="38" t="s">
        <v>146</v>
      </c>
      <c r="CM3" s="38" t="s">
        <v>145</v>
      </c>
      <c r="CN3" s="38" t="s">
        <v>144</v>
      </c>
      <c r="CO3" s="38" t="s">
        <v>143</v>
      </c>
      <c r="CP3" s="38" t="s">
        <v>142</v>
      </c>
      <c r="CQ3" s="38" t="s">
        <v>141</v>
      </c>
      <c r="CR3" s="38" t="s">
        <v>140</v>
      </c>
      <c r="CS3" s="38" t="s">
        <v>139</v>
      </c>
      <c r="CT3" s="38" t="s">
        <v>138</v>
      </c>
      <c r="CU3" s="38" t="s">
        <v>137</v>
      </c>
      <c r="CV3" s="38" t="s">
        <v>136</v>
      </c>
      <c r="CW3" s="38" t="s">
        <v>135</v>
      </c>
      <c r="CX3" s="38" t="s">
        <v>134</v>
      </c>
      <c r="CY3" s="38" t="s">
        <v>133</v>
      </c>
      <c r="CZ3" s="38" t="s">
        <v>132</v>
      </c>
      <c r="DA3" s="38" t="s">
        <v>131</v>
      </c>
      <c r="DB3" s="38" t="s">
        <v>130</v>
      </c>
      <c r="DC3" s="38" t="s">
        <v>129</v>
      </c>
      <c r="DD3" s="38" t="s">
        <v>128</v>
      </c>
      <c r="DE3" s="38" t="s">
        <v>127</v>
      </c>
    </row>
    <row r="4" ht="12.75"/>
    <row r="5" ht="12.75"/>
    <row r="6" spans="19:20" ht="15">
      <c r="S6" s="201" t="s">
        <v>126</v>
      </c>
      <c r="T6" s="201"/>
    </row>
    <row r="7" spans="2:20" ht="15.75">
      <c r="B7" s="42" t="s">
        <v>125</v>
      </c>
      <c r="S7" s="202" t="s">
        <v>124</v>
      </c>
      <c r="T7" s="203"/>
    </row>
    <row r="8" spans="2:20" ht="15.75">
      <c r="B8" s="42" t="s">
        <v>123</v>
      </c>
      <c r="S8" s="204" t="s">
        <v>122</v>
      </c>
      <c r="T8" s="205"/>
    </row>
    <row r="9" spans="2:20" ht="15.75">
      <c r="B9" s="42" t="s">
        <v>121</v>
      </c>
      <c r="S9" s="202" t="s">
        <v>120</v>
      </c>
      <c r="T9" s="206"/>
    </row>
    <row r="10" ht="16.5" thickBot="1">
      <c r="B10" s="42" t="s">
        <v>119</v>
      </c>
    </row>
    <row r="11" spans="4:11" ht="13.5" hidden="1" thickBot="1">
      <c r="D11" s="30"/>
      <c r="E11" s="30"/>
      <c r="F11" s="30"/>
      <c r="G11" s="30"/>
      <c r="H11" s="30"/>
      <c r="I11" s="30"/>
      <c r="J11" s="30"/>
      <c r="K11" s="30"/>
    </row>
    <row r="12" spans="4:13" ht="13.5" hidden="1" thickBot="1">
      <c r="D12" s="30"/>
      <c r="E12" s="30"/>
      <c r="F12" s="30"/>
      <c r="G12" s="30"/>
      <c r="M12" s="30"/>
    </row>
    <row r="13" spans="4:13" ht="13.5" hidden="1" thickBot="1">
      <c r="D13" s="30"/>
      <c r="E13" s="30"/>
      <c r="F13" s="30"/>
      <c r="G13" s="30"/>
      <c r="K13" s="30"/>
      <c r="L13" s="30"/>
      <c r="M13" s="30"/>
    </row>
    <row r="14" spans="4:13" ht="13.5" hidden="1" thickBot="1">
      <c r="D14" s="30"/>
      <c r="E14" s="30"/>
      <c r="F14" s="30"/>
      <c r="G14" s="30"/>
      <c r="H14" s="30"/>
      <c r="I14" s="30"/>
      <c r="J14" s="30"/>
      <c r="K14" s="30"/>
      <c r="L14" s="30"/>
      <c r="M14" s="30"/>
    </row>
    <row r="15" spans="1:18" ht="17.25" thickBot="1" thickTop="1">
      <c r="A15" s="41" t="s">
        <v>118</v>
      </c>
      <c r="B15" s="40" t="s">
        <v>117</v>
      </c>
      <c r="C15" s="39" t="s">
        <v>116</v>
      </c>
      <c r="D15" s="38"/>
      <c r="E15" s="30"/>
      <c r="F15" s="38"/>
      <c r="G15" s="38"/>
      <c r="H15" s="38"/>
      <c r="I15" s="38"/>
      <c r="J15" s="38"/>
      <c r="K15" s="38"/>
      <c r="L15" s="38"/>
      <c r="M15" s="38"/>
      <c r="N15" s="38"/>
      <c r="O15" s="38"/>
      <c r="P15" s="38"/>
      <c r="Q15" s="38"/>
      <c r="R15" s="38"/>
    </row>
    <row r="16" spans="1:18" ht="17.25" thickBot="1" thickTop="1">
      <c r="A16" s="34"/>
      <c r="B16" s="35">
        <f>Data!G27</f>
        <v>22290</v>
      </c>
      <c r="C16" s="32" t="str">
        <f>IF(B16="","",CONCATENATE("(",R16," rupees only)"))</f>
        <v>(Twenty two Thousand Two Hundred and Ninety rupees only)</v>
      </c>
      <c r="D16" s="31">
        <f aca="true" t="shared" si="0" ref="D16:D39">INT(B16/100000)</f>
        <v>0</v>
      </c>
      <c r="E16" s="30">
        <f aca="true" t="shared" si="1" ref="E16:E39">INT(B16/1000-D16*100)</f>
        <v>22</v>
      </c>
      <c r="F16" s="30">
        <f aca="true" t="shared" si="2" ref="F16:F39">INT(B16/100-D16*1000-E16*10)</f>
        <v>2</v>
      </c>
      <c r="G16" s="30">
        <f aca="true" t="shared" si="3" ref="G16:G39">INT(B16-D16*100000-E16*1000-F16*100)</f>
        <v>90</v>
      </c>
      <c r="H16" s="30">
        <f aca="true" t="shared" si="4" ref="H16:H39">IF(D16=0,"",LOOKUP(D16,$H$2:$DE$2,$H$3:$DE$3))</f>
      </c>
      <c r="I16" s="30" t="str">
        <f aca="true" t="shared" si="5" ref="I16:I39">IF(E16=0,"",LOOKUP(E16,$H$2:$DE$2,$H$3:$DE$3))</f>
        <v>Twenty two</v>
      </c>
      <c r="J16" s="30" t="str">
        <f aca="true" t="shared" si="6" ref="J16:J39">IF(F16=0,"",LOOKUP(F16,$H$2:$S$2,$H$3:$S$3))</f>
        <v>Two</v>
      </c>
      <c r="K16" s="30" t="str">
        <f aca="true" t="shared" si="7" ref="K16:K39">IF(G16=0,"",LOOKUP(G16,$H$2:$DE$2,$H$3:$DE$3))</f>
        <v>Ninety</v>
      </c>
      <c r="L16" s="30">
        <f aca="true" t="shared" si="8" ref="L16:L39">IF(AND(F16=0,G16=0),1,2)</f>
        <v>2</v>
      </c>
      <c r="M16" s="30">
        <f aca="true" t="shared" si="9" ref="M16:M39">IF(G16=0,3,4)</f>
        <v>4</v>
      </c>
      <c r="N16" s="30">
        <f aca="true" t="shared" si="10" ref="N16:N39">IF(OR(L16=1,M16=3),5,6)</f>
        <v>6</v>
      </c>
      <c r="O16" s="30">
        <f aca="true" t="shared" si="11" ref="O16:O39">IF(D16&gt;1," Lakhs ",IF(D16&gt;0," Lakh ",""))</f>
      </c>
      <c r="P16" s="30" t="str">
        <f aca="true" t="shared" si="12" ref="P16:P39">IF(E16&gt;0," Thousand ","")</f>
        <v> Thousand </v>
      </c>
      <c r="Q16" s="30" t="str">
        <f aca="true" t="shared" si="13" ref="Q16:Q39">IF(F16&gt;0," Hundred ","")</f>
        <v> Hundred </v>
      </c>
      <c r="R16" s="29" t="str">
        <f aca="true" t="shared" si="14" ref="R16:R39">IF(B16=0,"Zero",IF(B16&gt;0,TRIM(CONCATENATE(H16,O16,I16,P16,J16,Q16,IF(AND(B16&gt;100,N16=6)," and ",""),K16)),""))</f>
        <v>Twenty two Thousand Two Hundred and Ninety</v>
      </c>
    </row>
    <row r="17" spans="1:18" ht="17.25" thickBot="1" thickTop="1">
      <c r="A17" s="34"/>
      <c r="B17" s="35">
        <f>B16+1</f>
        <v>22291</v>
      </c>
      <c r="C17" s="32" t="str">
        <f aca="true" t="shared" si="15" ref="C17:C39">IF(B17="","",CONCATENATE("(",R17," rupees only)"))</f>
        <v>(Twenty two Thousand Two Hundred and Ninety one rupees only)</v>
      </c>
      <c r="D17" s="31">
        <f t="shared" si="0"/>
        <v>0</v>
      </c>
      <c r="E17" s="30">
        <f t="shared" si="1"/>
        <v>22</v>
      </c>
      <c r="F17" s="30">
        <f t="shared" si="2"/>
        <v>2</v>
      </c>
      <c r="G17" s="30">
        <f t="shared" si="3"/>
        <v>91</v>
      </c>
      <c r="H17" s="30">
        <f t="shared" si="4"/>
      </c>
      <c r="I17" s="30" t="str">
        <f t="shared" si="5"/>
        <v>Twenty two</v>
      </c>
      <c r="J17" s="30" t="str">
        <f t="shared" si="6"/>
        <v>Two</v>
      </c>
      <c r="K17" s="30" t="str">
        <f t="shared" si="7"/>
        <v>Ninety one</v>
      </c>
      <c r="L17" s="30">
        <f t="shared" si="8"/>
        <v>2</v>
      </c>
      <c r="M17" s="30">
        <f t="shared" si="9"/>
        <v>4</v>
      </c>
      <c r="N17" s="30">
        <f t="shared" si="10"/>
        <v>6</v>
      </c>
      <c r="O17" s="30">
        <f t="shared" si="11"/>
      </c>
      <c r="P17" s="30" t="str">
        <f t="shared" si="12"/>
        <v> Thousand </v>
      </c>
      <c r="Q17" s="30" t="str">
        <f t="shared" si="13"/>
        <v> Hundred </v>
      </c>
      <c r="R17" s="29" t="str">
        <f t="shared" si="14"/>
        <v>Twenty two Thousand Two Hundred and Ninety one</v>
      </c>
    </row>
    <row r="18" spans="1:18" ht="17.25" thickBot="1" thickTop="1">
      <c r="A18" s="34"/>
      <c r="B18" s="33">
        <v>8965</v>
      </c>
      <c r="C18" s="32" t="str">
        <f t="shared" si="15"/>
        <v>(Eight Thousand Nine Hundred and Sixty five rupees only)</v>
      </c>
      <c r="D18" s="31">
        <f t="shared" si="0"/>
        <v>0</v>
      </c>
      <c r="E18" s="30">
        <f t="shared" si="1"/>
        <v>8</v>
      </c>
      <c r="F18" s="30">
        <f t="shared" si="2"/>
        <v>9</v>
      </c>
      <c r="G18" s="30">
        <f t="shared" si="3"/>
        <v>65</v>
      </c>
      <c r="H18" s="30">
        <f t="shared" si="4"/>
      </c>
      <c r="I18" s="30" t="str">
        <f t="shared" si="5"/>
        <v>Eight</v>
      </c>
      <c r="J18" s="30" t="str">
        <f t="shared" si="6"/>
        <v>Nine</v>
      </c>
      <c r="K18" s="30" t="str">
        <f t="shared" si="7"/>
        <v>Sixty five</v>
      </c>
      <c r="L18" s="30">
        <f t="shared" si="8"/>
        <v>2</v>
      </c>
      <c r="M18" s="30">
        <f t="shared" si="9"/>
        <v>4</v>
      </c>
      <c r="N18" s="30">
        <f t="shared" si="10"/>
        <v>6</v>
      </c>
      <c r="O18" s="30">
        <f t="shared" si="11"/>
      </c>
      <c r="P18" s="30" t="str">
        <f t="shared" si="12"/>
        <v> Thousand </v>
      </c>
      <c r="Q18" s="30" t="str">
        <f t="shared" si="13"/>
        <v> Hundred </v>
      </c>
      <c r="R18" s="29" t="str">
        <f t="shared" si="14"/>
        <v>Eight Thousand Nine Hundred and Sixty five</v>
      </c>
    </row>
    <row r="19" spans="1:18" ht="17.25" thickBot="1" thickTop="1">
      <c r="A19" s="34"/>
      <c r="B19" s="33">
        <v>100</v>
      </c>
      <c r="C19" s="32" t="str">
        <f t="shared" si="15"/>
        <v>(One Hundred rupees only)</v>
      </c>
      <c r="D19" s="31">
        <f t="shared" si="0"/>
        <v>0</v>
      </c>
      <c r="E19" s="30">
        <f t="shared" si="1"/>
        <v>0</v>
      </c>
      <c r="F19" s="30">
        <f t="shared" si="2"/>
        <v>1</v>
      </c>
      <c r="G19" s="30">
        <f t="shared" si="3"/>
        <v>0</v>
      </c>
      <c r="H19" s="30">
        <f t="shared" si="4"/>
      </c>
      <c r="I19" s="30">
        <f t="shared" si="5"/>
      </c>
      <c r="J19" s="30" t="str">
        <f t="shared" si="6"/>
        <v>One</v>
      </c>
      <c r="K19" s="30">
        <f t="shared" si="7"/>
      </c>
      <c r="L19" s="30">
        <f t="shared" si="8"/>
        <v>2</v>
      </c>
      <c r="M19" s="30">
        <f t="shared" si="9"/>
        <v>3</v>
      </c>
      <c r="N19" s="30">
        <f t="shared" si="10"/>
        <v>5</v>
      </c>
      <c r="O19" s="30">
        <f t="shared" si="11"/>
      </c>
      <c r="P19" s="30">
        <f t="shared" si="12"/>
      </c>
      <c r="Q19" s="30" t="str">
        <f t="shared" si="13"/>
        <v> Hundred </v>
      </c>
      <c r="R19" s="29" t="str">
        <f t="shared" si="14"/>
        <v>One Hundred</v>
      </c>
    </row>
    <row r="20" spans="1:18" ht="17.25" thickBot="1" thickTop="1">
      <c r="A20" s="34"/>
      <c r="B20" s="33">
        <v>10</v>
      </c>
      <c r="C20" s="32" t="str">
        <f t="shared" si="15"/>
        <v>(Ten rupees only)</v>
      </c>
      <c r="D20" s="31">
        <f t="shared" si="0"/>
        <v>0</v>
      </c>
      <c r="E20" s="30">
        <f t="shared" si="1"/>
        <v>0</v>
      </c>
      <c r="F20" s="30">
        <f t="shared" si="2"/>
        <v>0</v>
      </c>
      <c r="G20" s="30">
        <f t="shared" si="3"/>
        <v>10</v>
      </c>
      <c r="H20" s="30">
        <f t="shared" si="4"/>
      </c>
      <c r="I20" s="30">
        <f t="shared" si="5"/>
      </c>
      <c r="J20" s="30">
        <f t="shared" si="6"/>
      </c>
      <c r="K20" s="30" t="str">
        <f t="shared" si="7"/>
        <v>Ten</v>
      </c>
      <c r="L20" s="30">
        <f t="shared" si="8"/>
        <v>2</v>
      </c>
      <c r="M20" s="30">
        <f t="shared" si="9"/>
        <v>4</v>
      </c>
      <c r="N20" s="30">
        <f t="shared" si="10"/>
        <v>6</v>
      </c>
      <c r="O20" s="30">
        <f t="shared" si="11"/>
      </c>
      <c r="P20" s="30">
        <f t="shared" si="12"/>
      </c>
      <c r="Q20" s="30">
        <f t="shared" si="13"/>
      </c>
      <c r="R20" s="29" t="str">
        <f t="shared" si="14"/>
        <v>Ten</v>
      </c>
    </row>
    <row r="21" spans="1:18" ht="17.25" thickBot="1" thickTop="1">
      <c r="A21" s="34"/>
      <c r="B21" s="33">
        <v>101</v>
      </c>
      <c r="C21" s="32" t="str">
        <f t="shared" si="15"/>
        <v>(One Hundred and One rupees only)</v>
      </c>
      <c r="D21" s="31">
        <f t="shared" si="0"/>
        <v>0</v>
      </c>
      <c r="E21" s="30">
        <f t="shared" si="1"/>
        <v>0</v>
      </c>
      <c r="F21" s="30">
        <f t="shared" si="2"/>
        <v>1</v>
      </c>
      <c r="G21" s="30">
        <f t="shared" si="3"/>
        <v>1</v>
      </c>
      <c r="H21" s="30">
        <f t="shared" si="4"/>
      </c>
      <c r="I21" s="30">
        <f t="shared" si="5"/>
      </c>
      <c r="J21" s="30" t="str">
        <f t="shared" si="6"/>
        <v>One</v>
      </c>
      <c r="K21" s="30" t="str">
        <f t="shared" si="7"/>
        <v>One</v>
      </c>
      <c r="L21" s="30">
        <f t="shared" si="8"/>
        <v>2</v>
      </c>
      <c r="M21" s="30">
        <f t="shared" si="9"/>
        <v>4</v>
      </c>
      <c r="N21" s="30">
        <f t="shared" si="10"/>
        <v>6</v>
      </c>
      <c r="O21" s="30">
        <f t="shared" si="11"/>
      </c>
      <c r="P21" s="30">
        <f t="shared" si="12"/>
      </c>
      <c r="Q21" s="30" t="str">
        <f t="shared" si="13"/>
        <v> Hundred </v>
      </c>
      <c r="R21" s="29" t="str">
        <f t="shared" si="14"/>
        <v>One Hundred and One</v>
      </c>
    </row>
    <row r="22" spans="1:18" ht="17.25" thickBot="1" thickTop="1">
      <c r="A22" s="34"/>
      <c r="B22" s="35">
        <f>B16</f>
        <v>22290</v>
      </c>
      <c r="C22" s="32" t="str">
        <f t="shared" si="15"/>
        <v>(Twenty two Thousand Two Hundred and Ninety rupees only)</v>
      </c>
      <c r="D22" s="31">
        <f t="shared" si="0"/>
        <v>0</v>
      </c>
      <c r="E22" s="30">
        <f t="shared" si="1"/>
        <v>22</v>
      </c>
      <c r="F22" s="30">
        <f t="shared" si="2"/>
        <v>2</v>
      </c>
      <c r="G22" s="30">
        <f t="shared" si="3"/>
        <v>90</v>
      </c>
      <c r="H22" s="30">
        <f t="shared" si="4"/>
      </c>
      <c r="I22" s="30" t="str">
        <f t="shared" si="5"/>
        <v>Twenty two</v>
      </c>
      <c r="J22" s="30" t="str">
        <f t="shared" si="6"/>
        <v>Two</v>
      </c>
      <c r="K22" s="30" t="str">
        <f t="shared" si="7"/>
        <v>Ninety</v>
      </c>
      <c r="L22" s="30">
        <f t="shared" si="8"/>
        <v>2</v>
      </c>
      <c r="M22" s="30">
        <f t="shared" si="9"/>
        <v>4</v>
      </c>
      <c r="N22" s="30">
        <f t="shared" si="10"/>
        <v>6</v>
      </c>
      <c r="O22" s="30">
        <f t="shared" si="11"/>
      </c>
      <c r="P22" s="30" t="str">
        <f t="shared" si="12"/>
        <v> Thousand </v>
      </c>
      <c r="Q22" s="30" t="str">
        <f t="shared" si="13"/>
        <v> Hundred </v>
      </c>
      <c r="R22" s="29" t="str">
        <f t="shared" si="14"/>
        <v>Twenty two Thousand Two Hundred and Ninety</v>
      </c>
    </row>
    <row r="23" spans="1:18" ht="17.25" thickBot="1" thickTop="1">
      <c r="A23" s="34"/>
      <c r="B23" s="37"/>
      <c r="C23" s="32">
        <f t="shared" si="15"/>
      </c>
      <c r="D23" s="31">
        <f t="shared" si="0"/>
        <v>0</v>
      </c>
      <c r="E23" s="30">
        <f t="shared" si="1"/>
        <v>0</v>
      </c>
      <c r="F23" s="30">
        <f t="shared" si="2"/>
        <v>0</v>
      </c>
      <c r="G23" s="30">
        <f t="shared" si="3"/>
        <v>0</v>
      </c>
      <c r="H23" s="30">
        <f t="shared" si="4"/>
      </c>
      <c r="I23" s="30">
        <f t="shared" si="5"/>
      </c>
      <c r="J23" s="30">
        <f t="shared" si="6"/>
      </c>
      <c r="K23" s="30">
        <f t="shared" si="7"/>
      </c>
      <c r="L23" s="30">
        <f t="shared" si="8"/>
        <v>1</v>
      </c>
      <c r="M23" s="30">
        <f t="shared" si="9"/>
        <v>3</v>
      </c>
      <c r="N23" s="30">
        <f t="shared" si="10"/>
        <v>5</v>
      </c>
      <c r="O23" s="30">
        <f t="shared" si="11"/>
      </c>
      <c r="P23" s="30">
        <f t="shared" si="12"/>
      </c>
      <c r="Q23" s="30">
        <f t="shared" si="13"/>
      </c>
      <c r="R23" s="29" t="str">
        <f t="shared" si="14"/>
        <v>Zero</v>
      </c>
    </row>
    <row r="24" spans="1:18" ht="17.25" thickBot="1" thickTop="1">
      <c r="A24" s="34"/>
      <c r="B24" s="37" t="e">
        <f>#REF!</f>
        <v>#REF!</v>
      </c>
      <c r="C24" s="32" t="e">
        <f t="shared" si="15"/>
        <v>#REF!</v>
      </c>
      <c r="D24" s="31" t="e">
        <f t="shared" si="0"/>
        <v>#REF!</v>
      </c>
      <c r="E24" s="30" t="e">
        <f t="shared" si="1"/>
        <v>#REF!</v>
      </c>
      <c r="F24" s="30" t="e">
        <f t="shared" si="2"/>
        <v>#REF!</v>
      </c>
      <c r="G24" s="30" t="e">
        <f t="shared" si="3"/>
        <v>#REF!</v>
      </c>
      <c r="H24" s="30" t="e">
        <f t="shared" si="4"/>
        <v>#REF!</v>
      </c>
      <c r="I24" s="30" t="e">
        <f t="shared" si="5"/>
        <v>#REF!</v>
      </c>
      <c r="J24" s="30" t="e">
        <f t="shared" si="6"/>
        <v>#REF!</v>
      </c>
      <c r="K24" s="30" t="e">
        <f t="shared" si="7"/>
        <v>#REF!</v>
      </c>
      <c r="L24" s="30" t="e">
        <f t="shared" si="8"/>
        <v>#REF!</v>
      </c>
      <c r="M24" s="30" t="e">
        <f t="shared" si="9"/>
        <v>#REF!</v>
      </c>
      <c r="N24" s="30" t="e">
        <f t="shared" si="10"/>
        <v>#REF!</v>
      </c>
      <c r="O24" s="30" t="e">
        <f t="shared" si="11"/>
        <v>#REF!</v>
      </c>
      <c r="P24" s="30" t="e">
        <f t="shared" si="12"/>
        <v>#REF!</v>
      </c>
      <c r="Q24" s="30" t="e">
        <f t="shared" si="13"/>
        <v>#REF!</v>
      </c>
      <c r="R24" s="29" t="e">
        <f t="shared" si="14"/>
        <v>#REF!</v>
      </c>
    </row>
    <row r="25" spans="1:18" ht="17.25" thickBot="1" thickTop="1">
      <c r="A25" s="36" t="s">
        <v>115</v>
      </c>
      <c r="B25" s="35" t="e">
        <f>#REF!</f>
        <v>#REF!</v>
      </c>
      <c r="C25" s="32" t="e">
        <f t="shared" si="15"/>
        <v>#REF!</v>
      </c>
      <c r="D25" s="31" t="e">
        <f t="shared" si="0"/>
        <v>#REF!</v>
      </c>
      <c r="E25" s="30" t="e">
        <f t="shared" si="1"/>
        <v>#REF!</v>
      </c>
      <c r="F25" s="30" t="e">
        <f t="shared" si="2"/>
        <v>#REF!</v>
      </c>
      <c r="G25" s="30" t="e">
        <f t="shared" si="3"/>
        <v>#REF!</v>
      </c>
      <c r="H25" s="30" t="e">
        <f t="shared" si="4"/>
        <v>#REF!</v>
      </c>
      <c r="I25" s="30" t="e">
        <f t="shared" si="5"/>
        <v>#REF!</v>
      </c>
      <c r="J25" s="30" t="e">
        <f t="shared" si="6"/>
        <v>#REF!</v>
      </c>
      <c r="K25" s="30" t="e">
        <f t="shared" si="7"/>
        <v>#REF!</v>
      </c>
      <c r="L25" s="30" t="e">
        <f t="shared" si="8"/>
        <v>#REF!</v>
      </c>
      <c r="M25" s="30" t="e">
        <f t="shared" si="9"/>
        <v>#REF!</v>
      </c>
      <c r="N25" s="30" t="e">
        <f t="shared" si="10"/>
        <v>#REF!</v>
      </c>
      <c r="O25" s="30" t="e">
        <f t="shared" si="11"/>
        <v>#REF!</v>
      </c>
      <c r="P25" s="30" t="e">
        <f t="shared" si="12"/>
        <v>#REF!</v>
      </c>
      <c r="Q25" s="30" t="e">
        <f t="shared" si="13"/>
        <v>#REF!</v>
      </c>
      <c r="R25" s="29" t="e">
        <f t="shared" si="14"/>
        <v>#REF!</v>
      </c>
    </row>
    <row r="26" spans="1:18" ht="17.25" thickBot="1" thickTop="1">
      <c r="A26" s="36" t="s">
        <v>114</v>
      </c>
      <c r="B26" s="35" t="e">
        <f>#REF!</f>
        <v>#REF!</v>
      </c>
      <c r="C26" s="32" t="e">
        <f t="shared" si="15"/>
        <v>#REF!</v>
      </c>
      <c r="D26" s="31" t="e">
        <f t="shared" si="0"/>
        <v>#REF!</v>
      </c>
      <c r="E26" s="30" t="e">
        <f t="shared" si="1"/>
        <v>#REF!</v>
      </c>
      <c r="F26" s="30" t="e">
        <f t="shared" si="2"/>
        <v>#REF!</v>
      </c>
      <c r="G26" s="30" t="e">
        <f t="shared" si="3"/>
        <v>#REF!</v>
      </c>
      <c r="H26" s="30" t="e">
        <f t="shared" si="4"/>
        <v>#REF!</v>
      </c>
      <c r="I26" s="30" t="e">
        <f t="shared" si="5"/>
        <v>#REF!</v>
      </c>
      <c r="J26" s="30" t="e">
        <f t="shared" si="6"/>
        <v>#REF!</v>
      </c>
      <c r="K26" s="30" t="e">
        <f t="shared" si="7"/>
        <v>#REF!</v>
      </c>
      <c r="L26" s="30" t="e">
        <f t="shared" si="8"/>
        <v>#REF!</v>
      </c>
      <c r="M26" s="30" t="e">
        <f t="shared" si="9"/>
        <v>#REF!</v>
      </c>
      <c r="N26" s="30" t="e">
        <f t="shared" si="10"/>
        <v>#REF!</v>
      </c>
      <c r="O26" s="30" t="e">
        <f t="shared" si="11"/>
        <v>#REF!</v>
      </c>
      <c r="P26" s="30" t="e">
        <f t="shared" si="12"/>
        <v>#REF!</v>
      </c>
      <c r="Q26" s="30" t="e">
        <f t="shared" si="13"/>
        <v>#REF!</v>
      </c>
      <c r="R26" s="29" t="e">
        <f t="shared" si="14"/>
        <v>#REF!</v>
      </c>
    </row>
    <row r="27" spans="1:18" ht="17.25" thickBot="1" thickTop="1">
      <c r="A27" s="36" t="s">
        <v>113</v>
      </c>
      <c r="B27" s="35" t="e">
        <f>#REF!</f>
        <v>#REF!</v>
      </c>
      <c r="C27" s="32" t="e">
        <f t="shared" si="15"/>
        <v>#REF!</v>
      </c>
      <c r="D27" s="31" t="e">
        <f t="shared" si="0"/>
        <v>#REF!</v>
      </c>
      <c r="E27" s="30" t="e">
        <f t="shared" si="1"/>
        <v>#REF!</v>
      </c>
      <c r="F27" s="30" t="e">
        <f t="shared" si="2"/>
        <v>#REF!</v>
      </c>
      <c r="G27" s="30" t="e">
        <f t="shared" si="3"/>
        <v>#REF!</v>
      </c>
      <c r="H27" s="30" t="e">
        <f t="shared" si="4"/>
        <v>#REF!</v>
      </c>
      <c r="I27" s="30" t="e">
        <f t="shared" si="5"/>
        <v>#REF!</v>
      </c>
      <c r="J27" s="30" t="e">
        <f t="shared" si="6"/>
        <v>#REF!</v>
      </c>
      <c r="K27" s="30" t="e">
        <f t="shared" si="7"/>
        <v>#REF!</v>
      </c>
      <c r="L27" s="30" t="e">
        <f t="shared" si="8"/>
        <v>#REF!</v>
      </c>
      <c r="M27" s="30" t="e">
        <f t="shared" si="9"/>
        <v>#REF!</v>
      </c>
      <c r="N27" s="30" t="e">
        <f t="shared" si="10"/>
        <v>#REF!</v>
      </c>
      <c r="O27" s="30" t="e">
        <f t="shared" si="11"/>
        <v>#REF!</v>
      </c>
      <c r="P27" s="30" t="e">
        <f t="shared" si="12"/>
        <v>#REF!</v>
      </c>
      <c r="Q27" s="30" t="e">
        <f t="shared" si="13"/>
        <v>#REF!</v>
      </c>
      <c r="R27" s="29" t="e">
        <f t="shared" si="14"/>
        <v>#REF!</v>
      </c>
    </row>
    <row r="28" spans="1:18" ht="17.25" thickBot="1" thickTop="1">
      <c r="A28" s="36" t="s">
        <v>112</v>
      </c>
      <c r="B28" s="35" t="e">
        <f>#REF!</f>
        <v>#REF!</v>
      </c>
      <c r="C28" s="32" t="e">
        <f t="shared" si="15"/>
        <v>#REF!</v>
      </c>
      <c r="D28" s="31" t="e">
        <f t="shared" si="0"/>
        <v>#REF!</v>
      </c>
      <c r="E28" s="30" t="e">
        <f t="shared" si="1"/>
        <v>#REF!</v>
      </c>
      <c r="F28" s="30" t="e">
        <f t="shared" si="2"/>
        <v>#REF!</v>
      </c>
      <c r="G28" s="30" t="e">
        <f t="shared" si="3"/>
        <v>#REF!</v>
      </c>
      <c r="H28" s="30" t="e">
        <f t="shared" si="4"/>
        <v>#REF!</v>
      </c>
      <c r="I28" s="30" t="e">
        <f t="shared" si="5"/>
        <v>#REF!</v>
      </c>
      <c r="J28" s="30" t="e">
        <f t="shared" si="6"/>
        <v>#REF!</v>
      </c>
      <c r="K28" s="30" t="e">
        <f t="shared" si="7"/>
        <v>#REF!</v>
      </c>
      <c r="L28" s="30" t="e">
        <f t="shared" si="8"/>
        <v>#REF!</v>
      </c>
      <c r="M28" s="30" t="e">
        <f t="shared" si="9"/>
        <v>#REF!</v>
      </c>
      <c r="N28" s="30" t="e">
        <f t="shared" si="10"/>
        <v>#REF!</v>
      </c>
      <c r="O28" s="30" t="e">
        <f t="shared" si="11"/>
        <v>#REF!</v>
      </c>
      <c r="P28" s="30" t="e">
        <f t="shared" si="12"/>
        <v>#REF!</v>
      </c>
      <c r="Q28" s="30" t="e">
        <f t="shared" si="13"/>
        <v>#REF!</v>
      </c>
      <c r="R28" s="29" t="e">
        <f t="shared" si="14"/>
        <v>#REF!</v>
      </c>
    </row>
    <row r="29" spans="1:18" ht="17.25" thickBot="1" thickTop="1">
      <c r="A29" s="36" t="s">
        <v>111</v>
      </c>
      <c r="B29" s="35" t="e">
        <f>'[2]CP'!H33</f>
        <v>#REF!</v>
      </c>
      <c r="C29" s="32" t="e">
        <f t="shared" si="15"/>
        <v>#REF!</v>
      </c>
      <c r="D29" s="31" t="e">
        <f t="shared" si="0"/>
        <v>#REF!</v>
      </c>
      <c r="E29" s="30" t="e">
        <f t="shared" si="1"/>
        <v>#REF!</v>
      </c>
      <c r="F29" s="30" t="e">
        <f t="shared" si="2"/>
        <v>#REF!</v>
      </c>
      <c r="G29" s="30" t="e">
        <f t="shared" si="3"/>
        <v>#REF!</v>
      </c>
      <c r="H29" s="30" t="e">
        <f t="shared" si="4"/>
        <v>#REF!</v>
      </c>
      <c r="I29" s="30" t="e">
        <f t="shared" si="5"/>
        <v>#REF!</v>
      </c>
      <c r="J29" s="30" t="e">
        <f t="shared" si="6"/>
        <v>#REF!</v>
      </c>
      <c r="K29" s="30" t="e">
        <f t="shared" si="7"/>
        <v>#REF!</v>
      </c>
      <c r="L29" s="30" t="e">
        <f t="shared" si="8"/>
        <v>#REF!</v>
      </c>
      <c r="M29" s="30" t="e">
        <f t="shared" si="9"/>
        <v>#REF!</v>
      </c>
      <c r="N29" s="30" t="e">
        <f t="shared" si="10"/>
        <v>#REF!</v>
      </c>
      <c r="O29" s="30" t="e">
        <f t="shared" si="11"/>
        <v>#REF!</v>
      </c>
      <c r="P29" s="30" t="e">
        <f t="shared" si="12"/>
        <v>#REF!</v>
      </c>
      <c r="Q29" s="30" t="e">
        <f t="shared" si="13"/>
        <v>#REF!</v>
      </c>
      <c r="R29" s="29" t="e">
        <f t="shared" si="14"/>
        <v>#REF!</v>
      </c>
    </row>
    <row r="30" spans="1:18" ht="17.25" thickBot="1" thickTop="1">
      <c r="A30" s="36" t="s">
        <v>110</v>
      </c>
      <c r="B30" s="33" t="e">
        <f>#REF!</f>
        <v>#REF!</v>
      </c>
      <c r="C30" s="32" t="e">
        <f t="shared" si="15"/>
        <v>#REF!</v>
      </c>
      <c r="D30" s="31" t="e">
        <f t="shared" si="0"/>
        <v>#REF!</v>
      </c>
      <c r="E30" s="30" t="e">
        <f t="shared" si="1"/>
        <v>#REF!</v>
      </c>
      <c r="F30" s="30" t="e">
        <f t="shared" si="2"/>
        <v>#REF!</v>
      </c>
      <c r="G30" s="30" t="e">
        <f t="shared" si="3"/>
        <v>#REF!</v>
      </c>
      <c r="H30" s="30" t="e">
        <f t="shared" si="4"/>
        <v>#REF!</v>
      </c>
      <c r="I30" s="30" t="e">
        <f t="shared" si="5"/>
        <v>#REF!</v>
      </c>
      <c r="J30" s="30" t="e">
        <f t="shared" si="6"/>
        <v>#REF!</v>
      </c>
      <c r="K30" s="30" t="e">
        <f t="shared" si="7"/>
        <v>#REF!</v>
      </c>
      <c r="L30" s="30" t="e">
        <f t="shared" si="8"/>
        <v>#REF!</v>
      </c>
      <c r="M30" s="30" t="e">
        <f t="shared" si="9"/>
        <v>#REF!</v>
      </c>
      <c r="N30" s="30" t="e">
        <f t="shared" si="10"/>
        <v>#REF!</v>
      </c>
      <c r="O30" s="30" t="e">
        <f t="shared" si="11"/>
        <v>#REF!</v>
      </c>
      <c r="P30" s="30" t="e">
        <f t="shared" si="12"/>
        <v>#REF!</v>
      </c>
      <c r="Q30" s="30" t="e">
        <f t="shared" si="13"/>
        <v>#REF!</v>
      </c>
      <c r="R30" s="29" t="e">
        <f t="shared" si="14"/>
        <v>#REF!</v>
      </c>
    </row>
    <row r="31" spans="1:18" ht="17.25" thickBot="1" thickTop="1">
      <c r="A31" s="36" t="s">
        <v>109</v>
      </c>
      <c r="B31" s="35" t="e">
        <f>#REF!</f>
        <v>#REF!</v>
      </c>
      <c r="C31" s="32" t="e">
        <f t="shared" si="15"/>
        <v>#REF!</v>
      </c>
      <c r="D31" s="31" t="e">
        <f t="shared" si="0"/>
        <v>#REF!</v>
      </c>
      <c r="E31" s="30" t="e">
        <f t="shared" si="1"/>
        <v>#REF!</v>
      </c>
      <c r="F31" s="30" t="e">
        <f t="shared" si="2"/>
        <v>#REF!</v>
      </c>
      <c r="G31" s="30" t="e">
        <f t="shared" si="3"/>
        <v>#REF!</v>
      </c>
      <c r="H31" s="30" t="e">
        <f t="shared" si="4"/>
        <v>#REF!</v>
      </c>
      <c r="I31" s="30" t="e">
        <f t="shared" si="5"/>
        <v>#REF!</v>
      </c>
      <c r="J31" s="30" t="e">
        <f t="shared" si="6"/>
        <v>#REF!</v>
      </c>
      <c r="K31" s="30" t="e">
        <f t="shared" si="7"/>
        <v>#REF!</v>
      </c>
      <c r="L31" s="30" t="e">
        <f t="shared" si="8"/>
        <v>#REF!</v>
      </c>
      <c r="M31" s="30" t="e">
        <f t="shared" si="9"/>
        <v>#REF!</v>
      </c>
      <c r="N31" s="30" t="e">
        <f t="shared" si="10"/>
        <v>#REF!</v>
      </c>
      <c r="O31" s="30" t="e">
        <f t="shared" si="11"/>
        <v>#REF!</v>
      </c>
      <c r="P31" s="30" t="e">
        <f t="shared" si="12"/>
        <v>#REF!</v>
      </c>
      <c r="Q31" s="30" t="e">
        <f t="shared" si="13"/>
        <v>#REF!</v>
      </c>
      <c r="R31" s="29" t="e">
        <f t="shared" si="14"/>
        <v>#REF!</v>
      </c>
    </row>
    <row r="32" spans="1:18" ht="17.25" thickBot="1" thickTop="1">
      <c r="A32" s="36" t="s">
        <v>108</v>
      </c>
      <c r="B32" s="35" t="e">
        <f>#REF!</f>
        <v>#REF!</v>
      </c>
      <c r="C32" s="32" t="e">
        <f t="shared" si="15"/>
        <v>#REF!</v>
      </c>
      <c r="D32" s="31" t="e">
        <f t="shared" si="0"/>
        <v>#REF!</v>
      </c>
      <c r="E32" s="30" t="e">
        <f t="shared" si="1"/>
        <v>#REF!</v>
      </c>
      <c r="F32" s="30" t="e">
        <f t="shared" si="2"/>
        <v>#REF!</v>
      </c>
      <c r="G32" s="30" t="e">
        <f t="shared" si="3"/>
        <v>#REF!</v>
      </c>
      <c r="H32" s="30" t="e">
        <f t="shared" si="4"/>
        <v>#REF!</v>
      </c>
      <c r="I32" s="30" t="e">
        <f t="shared" si="5"/>
        <v>#REF!</v>
      </c>
      <c r="J32" s="30" t="e">
        <f t="shared" si="6"/>
        <v>#REF!</v>
      </c>
      <c r="K32" s="30" t="e">
        <f t="shared" si="7"/>
        <v>#REF!</v>
      </c>
      <c r="L32" s="30" t="e">
        <f t="shared" si="8"/>
        <v>#REF!</v>
      </c>
      <c r="M32" s="30" t="e">
        <f t="shared" si="9"/>
        <v>#REF!</v>
      </c>
      <c r="N32" s="30" t="e">
        <f t="shared" si="10"/>
        <v>#REF!</v>
      </c>
      <c r="O32" s="30" t="e">
        <f t="shared" si="11"/>
        <v>#REF!</v>
      </c>
      <c r="P32" s="30" t="e">
        <f t="shared" si="12"/>
        <v>#REF!</v>
      </c>
      <c r="Q32" s="30" t="e">
        <f t="shared" si="13"/>
        <v>#REF!</v>
      </c>
      <c r="R32" s="29" t="e">
        <f t="shared" si="14"/>
        <v>#REF!</v>
      </c>
    </row>
    <row r="33" spans="1:18" ht="17.25" thickBot="1" thickTop="1">
      <c r="A33" s="34"/>
      <c r="B33" s="35" t="e">
        <f>#REF!</f>
        <v>#REF!</v>
      </c>
      <c r="C33" s="32" t="e">
        <f t="shared" si="15"/>
        <v>#REF!</v>
      </c>
      <c r="D33" s="31" t="e">
        <f t="shared" si="0"/>
        <v>#REF!</v>
      </c>
      <c r="E33" s="30" t="e">
        <f t="shared" si="1"/>
        <v>#REF!</v>
      </c>
      <c r="F33" s="30" t="e">
        <f t="shared" si="2"/>
        <v>#REF!</v>
      </c>
      <c r="G33" s="30" t="e">
        <f t="shared" si="3"/>
        <v>#REF!</v>
      </c>
      <c r="H33" s="30" t="e">
        <f t="shared" si="4"/>
        <v>#REF!</v>
      </c>
      <c r="I33" s="30" t="e">
        <f t="shared" si="5"/>
        <v>#REF!</v>
      </c>
      <c r="J33" s="30" t="e">
        <f t="shared" si="6"/>
        <v>#REF!</v>
      </c>
      <c r="K33" s="30" t="e">
        <f t="shared" si="7"/>
        <v>#REF!</v>
      </c>
      <c r="L33" s="30" t="e">
        <f t="shared" si="8"/>
        <v>#REF!</v>
      </c>
      <c r="M33" s="30" t="e">
        <f t="shared" si="9"/>
        <v>#REF!</v>
      </c>
      <c r="N33" s="30" t="e">
        <f t="shared" si="10"/>
        <v>#REF!</v>
      </c>
      <c r="O33" s="30" t="e">
        <f t="shared" si="11"/>
        <v>#REF!</v>
      </c>
      <c r="P33" s="30" t="e">
        <f t="shared" si="12"/>
        <v>#REF!</v>
      </c>
      <c r="Q33" s="30" t="e">
        <f t="shared" si="13"/>
        <v>#REF!</v>
      </c>
      <c r="R33" s="29" t="e">
        <f t="shared" si="14"/>
        <v>#REF!</v>
      </c>
    </row>
    <row r="34" spans="1:18" ht="17.25" thickBot="1" thickTop="1">
      <c r="A34" s="34"/>
      <c r="B34" s="33"/>
      <c r="C34" s="32">
        <f t="shared" si="15"/>
      </c>
      <c r="D34" s="31">
        <f t="shared" si="0"/>
        <v>0</v>
      </c>
      <c r="E34" s="30">
        <f t="shared" si="1"/>
        <v>0</v>
      </c>
      <c r="F34" s="30">
        <f t="shared" si="2"/>
        <v>0</v>
      </c>
      <c r="G34" s="30">
        <f t="shared" si="3"/>
        <v>0</v>
      </c>
      <c r="H34" s="30">
        <f t="shared" si="4"/>
      </c>
      <c r="I34" s="30">
        <f t="shared" si="5"/>
      </c>
      <c r="J34" s="30">
        <f t="shared" si="6"/>
      </c>
      <c r="K34" s="30">
        <f t="shared" si="7"/>
      </c>
      <c r="L34" s="30">
        <f t="shared" si="8"/>
        <v>1</v>
      </c>
      <c r="M34" s="30">
        <f t="shared" si="9"/>
        <v>3</v>
      </c>
      <c r="N34" s="30">
        <f t="shared" si="10"/>
        <v>5</v>
      </c>
      <c r="O34" s="30">
        <f t="shared" si="11"/>
      </c>
      <c r="P34" s="30">
        <f t="shared" si="12"/>
      </c>
      <c r="Q34" s="30">
        <f t="shared" si="13"/>
      </c>
      <c r="R34" s="29" t="str">
        <f t="shared" si="14"/>
        <v>Zero</v>
      </c>
    </row>
    <row r="35" spans="1:18" ht="17.25" thickBot="1" thickTop="1">
      <c r="A35" s="34"/>
      <c r="B35" s="33"/>
      <c r="C35" s="32">
        <f t="shared" si="15"/>
      </c>
      <c r="D35" s="31">
        <f t="shared" si="0"/>
        <v>0</v>
      </c>
      <c r="E35" s="30">
        <f t="shared" si="1"/>
        <v>0</v>
      </c>
      <c r="F35" s="30">
        <f t="shared" si="2"/>
        <v>0</v>
      </c>
      <c r="G35" s="30">
        <f t="shared" si="3"/>
        <v>0</v>
      </c>
      <c r="H35" s="30">
        <f t="shared" si="4"/>
      </c>
      <c r="I35" s="30">
        <f t="shared" si="5"/>
      </c>
      <c r="J35" s="30">
        <f t="shared" si="6"/>
      </c>
      <c r="K35" s="30">
        <f t="shared" si="7"/>
      </c>
      <c r="L35" s="30">
        <f t="shared" si="8"/>
        <v>1</v>
      </c>
      <c r="M35" s="30">
        <f t="shared" si="9"/>
        <v>3</v>
      </c>
      <c r="N35" s="30">
        <f t="shared" si="10"/>
        <v>5</v>
      </c>
      <c r="O35" s="30">
        <f t="shared" si="11"/>
      </c>
      <c r="P35" s="30">
        <f t="shared" si="12"/>
      </c>
      <c r="Q35" s="30">
        <f t="shared" si="13"/>
      </c>
      <c r="R35" s="29" t="str">
        <f t="shared" si="14"/>
        <v>Zero</v>
      </c>
    </row>
    <row r="36" spans="1:18" ht="17.25" thickBot="1" thickTop="1">
      <c r="A36" s="34"/>
      <c r="B36" s="33"/>
      <c r="C36" s="32">
        <f t="shared" si="15"/>
      </c>
      <c r="D36" s="31">
        <f t="shared" si="0"/>
        <v>0</v>
      </c>
      <c r="E36" s="30">
        <f t="shared" si="1"/>
        <v>0</v>
      </c>
      <c r="F36" s="30">
        <f t="shared" si="2"/>
        <v>0</v>
      </c>
      <c r="G36" s="30">
        <f t="shared" si="3"/>
        <v>0</v>
      </c>
      <c r="H36" s="30">
        <f t="shared" si="4"/>
      </c>
      <c r="I36" s="30">
        <f t="shared" si="5"/>
      </c>
      <c r="J36" s="30">
        <f t="shared" si="6"/>
      </c>
      <c r="K36" s="30">
        <f t="shared" si="7"/>
      </c>
      <c r="L36" s="30">
        <f t="shared" si="8"/>
        <v>1</v>
      </c>
      <c r="M36" s="30">
        <f t="shared" si="9"/>
        <v>3</v>
      </c>
      <c r="N36" s="30">
        <f t="shared" si="10"/>
        <v>5</v>
      </c>
      <c r="O36" s="30">
        <f t="shared" si="11"/>
      </c>
      <c r="P36" s="30">
        <f t="shared" si="12"/>
      </c>
      <c r="Q36" s="30">
        <f t="shared" si="13"/>
      </c>
      <c r="R36" s="29" t="str">
        <f t="shared" si="14"/>
        <v>Zero</v>
      </c>
    </row>
    <row r="37" spans="1:18" ht="17.25" thickBot="1" thickTop="1">
      <c r="A37" s="34"/>
      <c r="B37" s="33"/>
      <c r="C37" s="32">
        <f t="shared" si="15"/>
      </c>
      <c r="D37" s="31">
        <f t="shared" si="0"/>
        <v>0</v>
      </c>
      <c r="E37" s="30">
        <f t="shared" si="1"/>
        <v>0</v>
      </c>
      <c r="F37" s="30">
        <f t="shared" si="2"/>
        <v>0</v>
      </c>
      <c r="G37" s="30">
        <f t="shared" si="3"/>
        <v>0</v>
      </c>
      <c r="H37" s="30">
        <f t="shared" si="4"/>
      </c>
      <c r="I37" s="30">
        <f t="shared" si="5"/>
      </c>
      <c r="J37" s="30">
        <f t="shared" si="6"/>
      </c>
      <c r="K37" s="30">
        <f t="shared" si="7"/>
      </c>
      <c r="L37" s="30">
        <f t="shared" si="8"/>
        <v>1</v>
      </c>
      <c r="M37" s="30">
        <f t="shared" si="9"/>
        <v>3</v>
      </c>
      <c r="N37" s="30">
        <f t="shared" si="10"/>
        <v>5</v>
      </c>
      <c r="O37" s="30">
        <f t="shared" si="11"/>
      </c>
      <c r="P37" s="30">
        <f t="shared" si="12"/>
      </c>
      <c r="Q37" s="30">
        <f t="shared" si="13"/>
      </c>
      <c r="R37" s="29" t="str">
        <f t="shared" si="14"/>
        <v>Zero</v>
      </c>
    </row>
    <row r="38" spans="1:18" ht="17.25" thickBot="1" thickTop="1">
      <c r="A38" s="34"/>
      <c r="B38" s="33"/>
      <c r="C38" s="32">
        <f t="shared" si="15"/>
      </c>
      <c r="D38" s="31">
        <f t="shared" si="0"/>
        <v>0</v>
      </c>
      <c r="E38" s="30">
        <f t="shared" si="1"/>
        <v>0</v>
      </c>
      <c r="F38" s="30">
        <f t="shared" si="2"/>
        <v>0</v>
      </c>
      <c r="G38" s="30">
        <f t="shared" si="3"/>
        <v>0</v>
      </c>
      <c r="H38" s="30">
        <f t="shared" si="4"/>
      </c>
      <c r="I38" s="30">
        <f t="shared" si="5"/>
      </c>
      <c r="J38" s="30">
        <f t="shared" si="6"/>
      </c>
      <c r="K38" s="30">
        <f t="shared" si="7"/>
      </c>
      <c r="L38" s="30">
        <f t="shared" si="8"/>
        <v>1</v>
      </c>
      <c r="M38" s="30">
        <f t="shared" si="9"/>
        <v>3</v>
      </c>
      <c r="N38" s="30">
        <f t="shared" si="10"/>
        <v>5</v>
      </c>
      <c r="O38" s="30">
        <f t="shared" si="11"/>
      </c>
      <c r="P38" s="30">
        <f t="shared" si="12"/>
      </c>
      <c r="Q38" s="30">
        <f t="shared" si="13"/>
      </c>
      <c r="R38" s="29" t="str">
        <f t="shared" si="14"/>
        <v>Zero</v>
      </c>
    </row>
    <row r="39" spans="1:18" ht="17.25" thickBot="1" thickTop="1">
      <c r="A39" s="34"/>
      <c r="B39" s="33">
        <v>856953</v>
      </c>
      <c r="C39" s="32" t="str">
        <f t="shared" si="15"/>
        <v>(Eight Lakhs Fifty six Thousand Nine Hundred and Fifty three rupees only)</v>
      </c>
      <c r="D39" s="31">
        <f t="shared" si="0"/>
        <v>8</v>
      </c>
      <c r="E39" s="30">
        <f t="shared" si="1"/>
        <v>56</v>
      </c>
      <c r="F39" s="30">
        <f t="shared" si="2"/>
        <v>9</v>
      </c>
      <c r="G39" s="30">
        <f t="shared" si="3"/>
        <v>53</v>
      </c>
      <c r="H39" s="30" t="str">
        <f t="shared" si="4"/>
        <v>Eight</v>
      </c>
      <c r="I39" s="30" t="str">
        <f t="shared" si="5"/>
        <v>Fifty six</v>
      </c>
      <c r="J39" s="30" t="str">
        <f t="shared" si="6"/>
        <v>Nine</v>
      </c>
      <c r="K39" s="30" t="str">
        <f t="shared" si="7"/>
        <v>Fifty three</v>
      </c>
      <c r="L39" s="30">
        <f t="shared" si="8"/>
        <v>2</v>
      </c>
      <c r="M39" s="30">
        <f t="shared" si="9"/>
        <v>4</v>
      </c>
      <c r="N39" s="30">
        <f t="shared" si="10"/>
        <v>6</v>
      </c>
      <c r="O39" s="30" t="str">
        <f t="shared" si="11"/>
        <v> Lakhs </v>
      </c>
      <c r="P39" s="30" t="str">
        <f t="shared" si="12"/>
        <v> Thousand </v>
      </c>
      <c r="Q39" s="30" t="str">
        <f t="shared" si="13"/>
        <v> Hundred </v>
      </c>
      <c r="R39" s="29" t="str">
        <f t="shared" si="14"/>
        <v>Eight Lakhs Fifty six Thousand Nine Hundred and Fifty three</v>
      </c>
    </row>
    <row r="40" ht="13.5" thickTop="1"/>
  </sheetData>
  <sheetProtection/>
  <protectedRanges>
    <protectedRange sqref="B16:B39" name="Range1"/>
  </protectedRanges>
  <mergeCells count="4">
    <mergeCell ref="S6:T6"/>
    <mergeCell ref="S7:T7"/>
    <mergeCell ref="S8:T8"/>
    <mergeCell ref="S9:T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1"/>
  </sheetPr>
  <dimension ref="A1:J40"/>
  <sheetViews>
    <sheetView showGridLines="0" view="pageBreakPreview" zoomScaleSheetLayoutView="100" zoomScalePageLayoutView="0" workbookViewId="0" topLeftCell="A1">
      <selection activeCell="A37" sqref="A37:IV37"/>
    </sheetView>
  </sheetViews>
  <sheetFormatPr defaultColWidth="9.140625" defaultRowHeight="12.75"/>
  <cols>
    <col min="1" max="1" width="4.28125" style="4" customWidth="1"/>
    <col min="2" max="2" width="9.57421875" style="4" customWidth="1"/>
    <col min="3" max="3" width="22.140625" style="4" customWidth="1"/>
    <col min="4" max="4" width="7.421875" style="4" customWidth="1"/>
    <col min="5" max="5" width="6.00390625" style="4" hidden="1" customWidth="1"/>
    <col min="6" max="6" width="8.140625" style="4" customWidth="1"/>
    <col min="7" max="7" width="11.140625" style="4" customWidth="1"/>
    <col min="8" max="8" width="10.28125" style="4" customWidth="1"/>
    <col min="9" max="9" width="16.57421875" style="4" customWidth="1"/>
    <col min="10" max="10" width="0.13671875" style="4" customWidth="1"/>
    <col min="11" max="11" width="9.140625" style="4" customWidth="1"/>
    <col min="12" max="12" width="11.57421875" style="4" bestFit="1" customWidth="1"/>
    <col min="13" max="16384" width="9.140625" style="4" customWidth="1"/>
  </cols>
  <sheetData>
    <row r="1" spans="1:9" ht="23.25" customHeight="1">
      <c r="A1" s="207" t="str">
        <f>CONCATENATE("Statement showing the final payment of FBF amount pertaining to ",Data!I24," ",Data!C4," ",Data!B6," ",Data!B7)</f>
        <v>Statement showing the final payment of FBF amount pertaining to Sri K.Kistaiah LFL.HM PS.Bardipur</v>
      </c>
      <c r="B1" s="207"/>
      <c r="C1" s="207"/>
      <c r="D1" s="207"/>
      <c r="E1" s="207"/>
      <c r="F1" s="207"/>
      <c r="G1" s="207"/>
      <c r="H1" s="207"/>
      <c r="I1" s="207"/>
    </row>
    <row r="2" spans="1:9" ht="12.75" customHeight="1">
      <c r="A2" s="207"/>
      <c r="B2" s="207"/>
      <c r="C2" s="207"/>
      <c r="D2" s="207"/>
      <c r="E2" s="207"/>
      <c r="F2" s="207"/>
      <c r="G2" s="207"/>
      <c r="H2" s="207"/>
      <c r="I2" s="207"/>
    </row>
    <row r="5" spans="1:9" ht="40.5" customHeight="1">
      <c r="A5" s="12" t="s">
        <v>104</v>
      </c>
      <c r="B5" s="17" t="s">
        <v>44</v>
      </c>
      <c r="C5" s="17" t="s">
        <v>45</v>
      </c>
      <c r="D5" s="17" t="s">
        <v>46</v>
      </c>
      <c r="E5" s="17" t="s">
        <v>96</v>
      </c>
      <c r="F5" s="17" t="s">
        <v>47</v>
      </c>
      <c r="G5" s="17" t="s">
        <v>48</v>
      </c>
      <c r="H5" s="17" t="s">
        <v>49</v>
      </c>
      <c r="I5" s="21" t="s">
        <v>106</v>
      </c>
    </row>
    <row r="6" spans="1:10" ht="21" customHeight="1">
      <c r="A6" s="12">
        <v>1</v>
      </c>
      <c r="B6" s="17">
        <f>Sheet1!H13</f>
        <v>1080</v>
      </c>
      <c r="C6" s="18" t="s">
        <v>324</v>
      </c>
      <c r="D6" s="22" t="s">
        <v>97</v>
      </c>
      <c r="E6" s="17">
        <v>8.5</v>
      </c>
      <c r="F6" s="17">
        <f>Sheet1!G13</f>
        <v>324</v>
      </c>
      <c r="G6" s="17">
        <f>B6</f>
        <v>1080</v>
      </c>
      <c r="H6" s="25">
        <f>SUM(F6:G6)</f>
        <v>1404</v>
      </c>
      <c r="I6" s="23"/>
      <c r="J6" s="4">
        <f>F6</f>
        <v>324</v>
      </c>
    </row>
    <row r="7" spans="1:10" ht="21" customHeight="1">
      <c r="A7" s="12">
        <v>2</v>
      </c>
      <c r="B7" s="17">
        <f>H6</f>
        <v>1404</v>
      </c>
      <c r="C7" s="19" t="s">
        <v>77</v>
      </c>
      <c r="D7" s="22" t="s">
        <v>98</v>
      </c>
      <c r="E7" s="17">
        <v>10</v>
      </c>
      <c r="F7" s="17">
        <f>ROUND(B7*E7%,0)</f>
        <v>140</v>
      </c>
      <c r="G7" s="17">
        <f>B7</f>
        <v>1404</v>
      </c>
      <c r="H7" s="25">
        <f>SUM(F7:G7)</f>
        <v>1544</v>
      </c>
      <c r="I7" s="23"/>
      <c r="J7" s="4">
        <f aca="true" t="shared" si="0" ref="J7:J33">F7</f>
        <v>140</v>
      </c>
    </row>
    <row r="8" spans="1:10" ht="21" customHeight="1">
      <c r="A8" s="12">
        <v>3</v>
      </c>
      <c r="B8" s="17">
        <f aca="true" t="shared" si="1" ref="B8:B33">H7</f>
        <v>1544</v>
      </c>
      <c r="C8" s="20" t="s">
        <v>76</v>
      </c>
      <c r="D8" s="22" t="s">
        <v>99</v>
      </c>
      <c r="E8" s="17">
        <v>10.5</v>
      </c>
      <c r="F8" s="17">
        <f aca="true" t="shared" si="2" ref="F8:F33">ROUND(B8*E8%,0)</f>
        <v>162</v>
      </c>
      <c r="G8" s="17">
        <f aca="true" t="shared" si="3" ref="G8:G33">B8</f>
        <v>1544</v>
      </c>
      <c r="H8" s="25">
        <f aca="true" t="shared" si="4" ref="H8:H33">SUM(F8:G8)</f>
        <v>1706</v>
      </c>
      <c r="I8" s="23"/>
      <c r="J8" s="4">
        <f t="shared" si="0"/>
        <v>162</v>
      </c>
    </row>
    <row r="9" spans="1:10" ht="21" customHeight="1">
      <c r="A9" s="12">
        <v>4</v>
      </c>
      <c r="B9" s="17">
        <f t="shared" si="1"/>
        <v>1706</v>
      </c>
      <c r="C9" s="20" t="s">
        <v>50</v>
      </c>
      <c r="D9" s="22" t="s">
        <v>100</v>
      </c>
      <c r="E9" s="17">
        <v>12</v>
      </c>
      <c r="F9" s="17">
        <f t="shared" si="2"/>
        <v>205</v>
      </c>
      <c r="G9" s="17">
        <f t="shared" si="3"/>
        <v>1706</v>
      </c>
      <c r="H9" s="25">
        <f t="shared" si="4"/>
        <v>1911</v>
      </c>
      <c r="I9" s="23"/>
      <c r="J9" s="4">
        <f t="shared" si="0"/>
        <v>205</v>
      </c>
    </row>
    <row r="10" spans="1:10" ht="21" customHeight="1">
      <c r="A10" s="12">
        <v>5</v>
      </c>
      <c r="B10" s="17">
        <f t="shared" si="1"/>
        <v>1911</v>
      </c>
      <c r="C10" s="20" t="s">
        <v>51</v>
      </c>
      <c r="D10" s="22" t="s">
        <v>100</v>
      </c>
      <c r="E10" s="17">
        <v>12</v>
      </c>
      <c r="F10" s="17">
        <f t="shared" si="2"/>
        <v>229</v>
      </c>
      <c r="G10" s="17">
        <f t="shared" si="3"/>
        <v>1911</v>
      </c>
      <c r="H10" s="25">
        <f t="shared" si="4"/>
        <v>2140</v>
      </c>
      <c r="I10" s="23"/>
      <c r="J10" s="4">
        <f t="shared" si="0"/>
        <v>229</v>
      </c>
    </row>
    <row r="11" spans="1:10" ht="21" customHeight="1">
      <c r="A11" s="12">
        <v>6</v>
      </c>
      <c r="B11" s="17">
        <f t="shared" si="1"/>
        <v>2140</v>
      </c>
      <c r="C11" s="20" t="s">
        <v>52</v>
      </c>
      <c r="D11" s="22" t="s">
        <v>100</v>
      </c>
      <c r="E11" s="17">
        <v>12</v>
      </c>
      <c r="F11" s="17">
        <f t="shared" si="2"/>
        <v>257</v>
      </c>
      <c r="G11" s="17">
        <f t="shared" si="3"/>
        <v>2140</v>
      </c>
      <c r="H11" s="25">
        <f t="shared" si="4"/>
        <v>2397</v>
      </c>
      <c r="I11" s="23"/>
      <c r="J11" s="4">
        <f t="shared" si="0"/>
        <v>257</v>
      </c>
    </row>
    <row r="12" spans="1:10" ht="21" customHeight="1">
      <c r="A12" s="12">
        <v>7</v>
      </c>
      <c r="B12" s="17">
        <f t="shared" si="1"/>
        <v>2397</v>
      </c>
      <c r="C12" s="20" t="s">
        <v>53</v>
      </c>
      <c r="D12" s="22" t="s">
        <v>100</v>
      </c>
      <c r="E12" s="17">
        <v>12</v>
      </c>
      <c r="F12" s="17">
        <f t="shared" si="2"/>
        <v>288</v>
      </c>
      <c r="G12" s="17">
        <f t="shared" si="3"/>
        <v>2397</v>
      </c>
      <c r="H12" s="25">
        <f t="shared" si="4"/>
        <v>2685</v>
      </c>
      <c r="I12" s="23"/>
      <c r="J12" s="4">
        <f t="shared" si="0"/>
        <v>288</v>
      </c>
    </row>
    <row r="13" spans="1:10" ht="21" customHeight="1">
      <c r="A13" s="12">
        <v>8</v>
      </c>
      <c r="B13" s="17">
        <f t="shared" si="1"/>
        <v>2685</v>
      </c>
      <c r="C13" s="20" t="s">
        <v>54</v>
      </c>
      <c r="D13" s="22" t="s">
        <v>100</v>
      </c>
      <c r="E13" s="17">
        <v>12</v>
      </c>
      <c r="F13" s="17">
        <f t="shared" si="2"/>
        <v>322</v>
      </c>
      <c r="G13" s="17">
        <f t="shared" si="3"/>
        <v>2685</v>
      </c>
      <c r="H13" s="25">
        <f t="shared" si="4"/>
        <v>3007</v>
      </c>
      <c r="I13" s="23"/>
      <c r="J13" s="4">
        <f t="shared" si="0"/>
        <v>322</v>
      </c>
    </row>
    <row r="14" spans="1:10" ht="21" customHeight="1">
      <c r="A14" s="12">
        <v>9</v>
      </c>
      <c r="B14" s="17">
        <f t="shared" si="1"/>
        <v>3007</v>
      </c>
      <c r="C14" s="20" t="s">
        <v>55</v>
      </c>
      <c r="D14" s="22" t="s">
        <v>100</v>
      </c>
      <c r="E14" s="17">
        <v>12</v>
      </c>
      <c r="F14" s="17">
        <f t="shared" si="2"/>
        <v>361</v>
      </c>
      <c r="G14" s="17">
        <f t="shared" si="3"/>
        <v>3007</v>
      </c>
      <c r="H14" s="25">
        <f t="shared" si="4"/>
        <v>3368</v>
      </c>
      <c r="I14" s="23"/>
      <c r="J14" s="4">
        <f t="shared" si="0"/>
        <v>361</v>
      </c>
    </row>
    <row r="15" spans="1:10" ht="21" customHeight="1">
      <c r="A15" s="12">
        <v>10</v>
      </c>
      <c r="B15" s="17">
        <f t="shared" si="1"/>
        <v>3368</v>
      </c>
      <c r="C15" s="20" t="s">
        <v>56</v>
      </c>
      <c r="D15" s="22" t="s">
        <v>100</v>
      </c>
      <c r="E15" s="17">
        <v>12</v>
      </c>
      <c r="F15" s="17">
        <f t="shared" si="2"/>
        <v>404</v>
      </c>
      <c r="G15" s="17">
        <f t="shared" si="3"/>
        <v>3368</v>
      </c>
      <c r="H15" s="25">
        <f t="shared" si="4"/>
        <v>3772</v>
      </c>
      <c r="I15" s="23"/>
      <c r="J15" s="4">
        <f t="shared" si="0"/>
        <v>404</v>
      </c>
    </row>
    <row r="16" spans="1:10" ht="21" customHeight="1">
      <c r="A16" s="12">
        <v>11</v>
      </c>
      <c r="B16" s="17">
        <f t="shared" si="1"/>
        <v>3772</v>
      </c>
      <c r="C16" s="20" t="s">
        <v>57</v>
      </c>
      <c r="D16" s="22" t="s">
        <v>100</v>
      </c>
      <c r="E16" s="17">
        <v>12</v>
      </c>
      <c r="F16" s="17">
        <f t="shared" si="2"/>
        <v>453</v>
      </c>
      <c r="G16" s="17">
        <f t="shared" si="3"/>
        <v>3772</v>
      </c>
      <c r="H16" s="25">
        <f t="shared" si="4"/>
        <v>4225</v>
      </c>
      <c r="I16" s="23"/>
      <c r="J16" s="4">
        <f t="shared" si="0"/>
        <v>453</v>
      </c>
    </row>
    <row r="17" spans="1:10" ht="21" customHeight="1">
      <c r="A17" s="12">
        <v>12</v>
      </c>
      <c r="B17" s="17">
        <f t="shared" si="1"/>
        <v>4225</v>
      </c>
      <c r="C17" s="20" t="s">
        <v>59</v>
      </c>
      <c r="D17" s="22" t="s">
        <v>100</v>
      </c>
      <c r="E17" s="17">
        <v>12</v>
      </c>
      <c r="F17" s="17">
        <f t="shared" si="2"/>
        <v>507</v>
      </c>
      <c r="G17" s="17">
        <f t="shared" si="3"/>
        <v>4225</v>
      </c>
      <c r="H17" s="25">
        <f t="shared" si="4"/>
        <v>4732</v>
      </c>
      <c r="I17" s="23"/>
      <c r="J17" s="4">
        <f t="shared" si="0"/>
        <v>507</v>
      </c>
    </row>
    <row r="18" spans="1:10" ht="21" customHeight="1">
      <c r="A18" s="12">
        <v>13</v>
      </c>
      <c r="B18" s="17">
        <f t="shared" si="1"/>
        <v>4732</v>
      </c>
      <c r="C18" s="20" t="s">
        <v>58</v>
      </c>
      <c r="D18" s="22" t="s">
        <v>100</v>
      </c>
      <c r="E18" s="17">
        <v>12</v>
      </c>
      <c r="F18" s="17">
        <f t="shared" si="2"/>
        <v>568</v>
      </c>
      <c r="G18" s="17">
        <f t="shared" si="3"/>
        <v>4732</v>
      </c>
      <c r="H18" s="25">
        <f t="shared" si="4"/>
        <v>5300</v>
      </c>
      <c r="I18" s="23"/>
      <c r="J18" s="4">
        <f t="shared" si="0"/>
        <v>568</v>
      </c>
    </row>
    <row r="19" spans="1:10" ht="21" customHeight="1">
      <c r="A19" s="12">
        <v>14</v>
      </c>
      <c r="B19" s="17">
        <f t="shared" si="1"/>
        <v>5300</v>
      </c>
      <c r="C19" s="20" t="s">
        <v>60</v>
      </c>
      <c r="D19" s="22" t="s">
        <v>100</v>
      </c>
      <c r="E19" s="17">
        <v>12</v>
      </c>
      <c r="F19" s="17">
        <f t="shared" si="2"/>
        <v>636</v>
      </c>
      <c r="G19" s="17">
        <f t="shared" si="3"/>
        <v>5300</v>
      </c>
      <c r="H19" s="25">
        <f t="shared" si="4"/>
        <v>5936</v>
      </c>
      <c r="I19" s="23"/>
      <c r="J19" s="4">
        <f t="shared" si="0"/>
        <v>636</v>
      </c>
    </row>
    <row r="20" spans="1:10" ht="21" customHeight="1">
      <c r="A20" s="12">
        <v>15</v>
      </c>
      <c r="B20" s="17">
        <f t="shared" si="1"/>
        <v>5936</v>
      </c>
      <c r="C20" s="20" t="s">
        <v>61</v>
      </c>
      <c r="D20" s="22" t="s">
        <v>100</v>
      </c>
      <c r="E20" s="17">
        <v>12</v>
      </c>
      <c r="F20" s="17">
        <f t="shared" si="2"/>
        <v>712</v>
      </c>
      <c r="G20" s="17">
        <f t="shared" si="3"/>
        <v>5936</v>
      </c>
      <c r="H20" s="25">
        <f t="shared" si="4"/>
        <v>6648</v>
      </c>
      <c r="I20" s="23"/>
      <c r="J20" s="4">
        <f t="shared" si="0"/>
        <v>712</v>
      </c>
    </row>
    <row r="21" spans="1:10" ht="21" customHeight="1">
      <c r="A21" s="12">
        <v>16</v>
      </c>
      <c r="B21" s="17">
        <f t="shared" si="1"/>
        <v>6648</v>
      </c>
      <c r="C21" s="20" t="s">
        <v>62</v>
      </c>
      <c r="D21" s="22" t="s">
        <v>100</v>
      </c>
      <c r="E21" s="17">
        <v>12</v>
      </c>
      <c r="F21" s="17">
        <f t="shared" si="2"/>
        <v>798</v>
      </c>
      <c r="G21" s="17">
        <f t="shared" si="3"/>
        <v>6648</v>
      </c>
      <c r="H21" s="25">
        <f t="shared" si="4"/>
        <v>7446</v>
      </c>
      <c r="I21" s="23"/>
      <c r="J21" s="4">
        <f t="shared" si="0"/>
        <v>798</v>
      </c>
    </row>
    <row r="22" spans="1:10" ht="21" customHeight="1">
      <c r="A22" s="12">
        <v>17</v>
      </c>
      <c r="B22" s="17">
        <f t="shared" si="1"/>
        <v>7446</v>
      </c>
      <c r="C22" s="20" t="s">
        <v>63</v>
      </c>
      <c r="D22" s="22" t="s">
        <v>100</v>
      </c>
      <c r="E22" s="17">
        <v>12</v>
      </c>
      <c r="F22" s="17">
        <f t="shared" si="2"/>
        <v>894</v>
      </c>
      <c r="G22" s="17">
        <f t="shared" si="3"/>
        <v>7446</v>
      </c>
      <c r="H22" s="25">
        <f t="shared" si="4"/>
        <v>8340</v>
      </c>
      <c r="I22" s="23"/>
      <c r="J22" s="4">
        <f t="shared" si="0"/>
        <v>894</v>
      </c>
    </row>
    <row r="23" spans="1:10" ht="21" customHeight="1">
      <c r="A23" s="12">
        <v>18</v>
      </c>
      <c r="B23" s="17">
        <f t="shared" si="1"/>
        <v>8340</v>
      </c>
      <c r="C23" s="20" t="s">
        <v>64</v>
      </c>
      <c r="D23" s="22" t="s">
        <v>101</v>
      </c>
      <c r="E23" s="17">
        <v>11</v>
      </c>
      <c r="F23" s="17">
        <f t="shared" si="2"/>
        <v>917</v>
      </c>
      <c r="G23" s="17">
        <f t="shared" si="3"/>
        <v>8340</v>
      </c>
      <c r="H23" s="25">
        <f t="shared" si="4"/>
        <v>9257</v>
      </c>
      <c r="I23" s="23"/>
      <c r="J23" s="4">
        <f t="shared" si="0"/>
        <v>917</v>
      </c>
    </row>
    <row r="24" spans="1:10" ht="21" customHeight="1">
      <c r="A24" s="12">
        <v>19</v>
      </c>
      <c r="B24" s="17">
        <f t="shared" si="1"/>
        <v>9257</v>
      </c>
      <c r="C24" s="20" t="s">
        <v>65</v>
      </c>
      <c r="D24" s="22" t="s">
        <v>102</v>
      </c>
      <c r="E24" s="17">
        <v>9.5</v>
      </c>
      <c r="F24" s="17">
        <f t="shared" si="2"/>
        <v>879</v>
      </c>
      <c r="G24" s="17">
        <f t="shared" si="3"/>
        <v>9257</v>
      </c>
      <c r="H24" s="25">
        <f t="shared" si="4"/>
        <v>10136</v>
      </c>
      <c r="I24" s="23"/>
      <c r="J24" s="4">
        <f t="shared" si="0"/>
        <v>879</v>
      </c>
    </row>
    <row r="25" spans="1:10" ht="21" customHeight="1">
      <c r="A25" s="12">
        <v>20</v>
      </c>
      <c r="B25" s="17">
        <f t="shared" si="1"/>
        <v>10136</v>
      </c>
      <c r="C25" s="20" t="s">
        <v>66</v>
      </c>
      <c r="D25" s="22" t="s">
        <v>103</v>
      </c>
      <c r="E25" s="17">
        <v>9</v>
      </c>
      <c r="F25" s="17">
        <f t="shared" si="2"/>
        <v>912</v>
      </c>
      <c r="G25" s="17">
        <f t="shared" si="3"/>
        <v>10136</v>
      </c>
      <c r="H25" s="25">
        <f t="shared" si="4"/>
        <v>11048</v>
      </c>
      <c r="I25" s="23"/>
      <c r="J25" s="4">
        <f t="shared" si="0"/>
        <v>912</v>
      </c>
    </row>
    <row r="26" spans="1:10" ht="21" customHeight="1">
      <c r="A26" s="12">
        <v>21</v>
      </c>
      <c r="B26" s="17">
        <f t="shared" si="1"/>
        <v>11048</v>
      </c>
      <c r="C26" s="20" t="s">
        <v>67</v>
      </c>
      <c r="D26" s="22" t="s">
        <v>103</v>
      </c>
      <c r="E26" s="17">
        <v>9</v>
      </c>
      <c r="F26" s="17">
        <f t="shared" si="2"/>
        <v>994</v>
      </c>
      <c r="G26" s="17">
        <f t="shared" si="3"/>
        <v>11048</v>
      </c>
      <c r="H26" s="25">
        <f t="shared" si="4"/>
        <v>12042</v>
      </c>
      <c r="I26" s="23"/>
      <c r="J26" s="4">
        <f t="shared" si="0"/>
        <v>994</v>
      </c>
    </row>
    <row r="27" spans="1:10" ht="21" customHeight="1">
      <c r="A27" s="12">
        <v>22</v>
      </c>
      <c r="B27" s="17">
        <f t="shared" si="1"/>
        <v>12042</v>
      </c>
      <c r="C27" s="20" t="s">
        <v>68</v>
      </c>
      <c r="D27" s="22" t="s">
        <v>105</v>
      </c>
      <c r="E27" s="17">
        <v>8</v>
      </c>
      <c r="F27" s="17">
        <f t="shared" si="2"/>
        <v>963</v>
      </c>
      <c r="G27" s="17">
        <f t="shared" si="3"/>
        <v>12042</v>
      </c>
      <c r="H27" s="25">
        <f t="shared" si="4"/>
        <v>13005</v>
      </c>
      <c r="I27" s="23"/>
      <c r="J27" s="4">
        <f t="shared" si="0"/>
        <v>963</v>
      </c>
    </row>
    <row r="28" spans="1:10" ht="21" customHeight="1">
      <c r="A28" s="12">
        <v>23</v>
      </c>
      <c r="B28" s="17">
        <f t="shared" si="1"/>
        <v>13005</v>
      </c>
      <c r="C28" s="20" t="s">
        <v>69</v>
      </c>
      <c r="D28" s="22" t="s">
        <v>105</v>
      </c>
      <c r="E28" s="17">
        <v>8</v>
      </c>
      <c r="F28" s="17">
        <f t="shared" si="2"/>
        <v>1040</v>
      </c>
      <c r="G28" s="17">
        <f t="shared" si="3"/>
        <v>13005</v>
      </c>
      <c r="H28" s="25">
        <f t="shared" si="4"/>
        <v>14045</v>
      </c>
      <c r="I28" s="23"/>
      <c r="J28" s="4">
        <f t="shared" si="0"/>
        <v>1040</v>
      </c>
    </row>
    <row r="29" spans="1:10" ht="21" customHeight="1">
      <c r="A29" s="12">
        <v>24</v>
      </c>
      <c r="B29" s="17">
        <f t="shared" si="1"/>
        <v>14045</v>
      </c>
      <c r="C29" s="20" t="s">
        <v>70</v>
      </c>
      <c r="D29" s="22" t="s">
        <v>105</v>
      </c>
      <c r="E29" s="17">
        <v>8</v>
      </c>
      <c r="F29" s="17">
        <f t="shared" si="2"/>
        <v>1124</v>
      </c>
      <c r="G29" s="17">
        <f t="shared" si="3"/>
        <v>14045</v>
      </c>
      <c r="H29" s="25">
        <f t="shared" si="4"/>
        <v>15169</v>
      </c>
      <c r="I29" s="23"/>
      <c r="J29" s="4">
        <f t="shared" si="0"/>
        <v>1124</v>
      </c>
    </row>
    <row r="30" spans="1:10" ht="21" customHeight="1">
      <c r="A30" s="12">
        <v>25</v>
      </c>
      <c r="B30" s="17">
        <f t="shared" si="1"/>
        <v>15169</v>
      </c>
      <c r="C30" s="20" t="s">
        <v>71</v>
      </c>
      <c r="D30" s="22" t="s">
        <v>105</v>
      </c>
      <c r="E30" s="17">
        <v>8</v>
      </c>
      <c r="F30" s="17">
        <f t="shared" si="2"/>
        <v>1214</v>
      </c>
      <c r="G30" s="17">
        <f t="shared" si="3"/>
        <v>15169</v>
      </c>
      <c r="H30" s="25">
        <f t="shared" si="4"/>
        <v>16383</v>
      </c>
      <c r="I30" s="23"/>
      <c r="J30" s="4">
        <f t="shared" si="0"/>
        <v>1214</v>
      </c>
    </row>
    <row r="31" spans="1:10" ht="21" customHeight="1">
      <c r="A31" s="12">
        <v>26</v>
      </c>
      <c r="B31" s="17">
        <f t="shared" si="1"/>
        <v>16383</v>
      </c>
      <c r="C31" s="20" t="s">
        <v>72</v>
      </c>
      <c r="D31" s="22" t="s">
        <v>105</v>
      </c>
      <c r="E31" s="17">
        <v>8</v>
      </c>
      <c r="F31" s="17">
        <f t="shared" si="2"/>
        <v>1311</v>
      </c>
      <c r="G31" s="17">
        <f t="shared" si="3"/>
        <v>16383</v>
      </c>
      <c r="H31" s="25">
        <f t="shared" si="4"/>
        <v>17694</v>
      </c>
      <c r="I31" s="23"/>
      <c r="J31" s="4">
        <f t="shared" si="0"/>
        <v>1311</v>
      </c>
    </row>
    <row r="32" spans="1:10" ht="21" customHeight="1">
      <c r="A32" s="12">
        <v>27</v>
      </c>
      <c r="B32" s="17">
        <f t="shared" si="1"/>
        <v>17694</v>
      </c>
      <c r="C32" s="20" t="s">
        <v>73</v>
      </c>
      <c r="D32" s="22" t="s">
        <v>105</v>
      </c>
      <c r="E32" s="17">
        <v>8</v>
      </c>
      <c r="F32" s="17">
        <f t="shared" si="2"/>
        <v>1416</v>
      </c>
      <c r="G32" s="17">
        <f t="shared" si="3"/>
        <v>17694</v>
      </c>
      <c r="H32" s="25">
        <f t="shared" si="4"/>
        <v>19110</v>
      </c>
      <c r="I32" s="23"/>
      <c r="J32" s="4">
        <f t="shared" si="0"/>
        <v>1416</v>
      </c>
    </row>
    <row r="33" spans="1:10" ht="21" customHeight="1">
      <c r="A33" s="12">
        <v>28</v>
      </c>
      <c r="B33" s="17">
        <f t="shared" si="1"/>
        <v>19110</v>
      </c>
      <c r="C33" s="20" t="s">
        <v>74</v>
      </c>
      <c r="D33" s="22" t="s">
        <v>105</v>
      </c>
      <c r="E33" s="17">
        <v>8</v>
      </c>
      <c r="F33" s="17">
        <f t="shared" si="2"/>
        <v>1529</v>
      </c>
      <c r="G33" s="17">
        <f t="shared" si="3"/>
        <v>19110</v>
      </c>
      <c r="H33" s="25">
        <f t="shared" si="4"/>
        <v>20639</v>
      </c>
      <c r="I33" s="23"/>
      <c r="J33" s="4">
        <f t="shared" si="0"/>
        <v>1529</v>
      </c>
    </row>
    <row r="34" spans="1:10" ht="21" customHeight="1">
      <c r="A34" s="12">
        <v>29</v>
      </c>
      <c r="B34" s="17">
        <f>H33</f>
        <v>20639</v>
      </c>
      <c r="C34" s="20" t="s">
        <v>75</v>
      </c>
      <c r="D34" s="22" t="s">
        <v>105</v>
      </c>
      <c r="E34" s="17">
        <v>8</v>
      </c>
      <c r="F34" s="17">
        <f>ROUND(B34*E34%,0)</f>
        <v>1651</v>
      </c>
      <c r="G34" s="17">
        <f>B34</f>
        <v>20639</v>
      </c>
      <c r="H34" s="25">
        <f>SUM(F34:G34)</f>
        <v>22290</v>
      </c>
      <c r="I34" s="23"/>
      <c r="J34" s="4">
        <v>149</v>
      </c>
    </row>
    <row r="35" spans="1:10" ht="21" customHeight="1">
      <c r="A35" s="12">
        <v>30</v>
      </c>
      <c r="B35" s="149">
        <f>H34</f>
        <v>22290</v>
      </c>
      <c r="C35" s="12" t="s">
        <v>367</v>
      </c>
      <c r="D35" s="150">
        <v>0.08</v>
      </c>
      <c r="E35" s="17">
        <v>8</v>
      </c>
      <c r="F35" s="17">
        <v>149</v>
      </c>
      <c r="G35" s="12">
        <f>B35</f>
        <v>22290</v>
      </c>
      <c r="H35" s="25">
        <f>SUM(F35:G35)</f>
        <v>22439</v>
      </c>
      <c r="I35" s="24"/>
      <c r="J35" s="4">
        <f>F34</f>
        <v>1651</v>
      </c>
    </row>
    <row r="36" ht="12.75">
      <c r="J36" s="4">
        <f>SUM(J6:J35)</f>
        <v>21359</v>
      </c>
    </row>
    <row r="39" spans="6:9" ht="13.5" customHeight="1">
      <c r="F39" s="208" t="str">
        <f>Data!B12</f>
        <v>MANDAL EDUCATIONAL OFFICER</v>
      </c>
      <c r="G39" s="208"/>
      <c r="H39" s="208"/>
      <c r="I39" s="208"/>
    </row>
    <row r="40" spans="6:9" ht="13.5">
      <c r="F40" s="208" t="str">
        <f>Data!B13</f>
        <v>M.P.TEKMAL</v>
      </c>
      <c r="G40" s="208"/>
      <c r="H40" s="208"/>
      <c r="I40" s="208"/>
    </row>
  </sheetData>
  <sheetProtection/>
  <mergeCells count="3">
    <mergeCell ref="A1:I2"/>
    <mergeCell ref="F39:I39"/>
    <mergeCell ref="F40:I40"/>
  </mergeCells>
  <printOptions/>
  <pageMargins left="0.75" right="0.43" top="0.35" bottom="0.5" header="0.22"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31"/>
  </sheetPr>
  <dimension ref="B2:AG64"/>
  <sheetViews>
    <sheetView showGridLines="0" view="pageBreakPreview" zoomScaleSheetLayoutView="100" zoomScalePageLayoutView="0" workbookViewId="0" topLeftCell="A1">
      <selection activeCell="I5" sqref="I5"/>
    </sheetView>
  </sheetViews>
  <sheetFormatPr defaultColWidth="9.140625" defaultRowHeight="12.75"/>
  <cols>
    <col min="1" max="1" width="1.57421875" style="53" customWidth="1"/>
    <col min="2" max="2" width="9.140625" style="53" customWidth="1"/>
    <col min="3" max="3" width="12.140625" style="53" customWidth="1"/>
    <col min="4" max="5" width="4.57421875" style="53" customWidth="1"/>
    <col min="6" max="6" width="1.8515625" style="53" customWidth="1"/>
    <col min="7" max="7" width="3.57421875" style="53" customWidth="1"/>
    <col min="8" max="8" width="4.8515625" style="53" customWidth="1"/>
    <col min="9" max="10" width="4.00390625" style="53" customWidth="1"/>
    <col min="11" max="11" width="6.7109375" style="53" customWidth="1"/>
    <col min="12" max="12" width="5.00390625" style="53" customWidth="1"/>
    <col min="13" max="13" width="4.421875" style="53" customWidth="1"/>
    <col min="14" max="16" width="4.7109375" style="53" customWidth="1"/>
    <col min="17" max="17" width="4.140625" style="53" customWidth="1"/>
    <col min="18" max="18" width="5.140625" style="53" customWidth="1"/>
    <col min="19" max="19" width="4.57421875" style="53" customWidth="1"/>
    <col min="20" max="20" width="5.57421875" style="53" customWidth="1"/>
    <col min="21" max="21" width="2.00390625" style="53" customWidth="1"/>
    <col min="22" max="22" width="1.57421875" style="53" customWidth="1"/>
    <col min="23" max="23" width="5.140625" style="53" customWidth="1"/>
    <col min="24" max="24" width="12.57421875" style="53" customWidth="1"/>
    <col min="25" max="25" width="5.57421875" style="53" customWidth="1"/>
    <col min="26" max="26" width="8.00390625" style="53" customWidth="1"/>
    <col min="27" max="27" width="8.8515625" style="53" customWidth="1"/>
    <col min="28" max="28" width="10.00390625" style="53" customWidth="1"/>
    <col min="29" max="29" width="6.140625" style="53" customWidth="1"/>
    <col min="30" max="30" width="4.8515625" style="53" customWidth="1"/>
    <col min="31" max="31" width="15.00390625" style="53" customWidth="1"/>
    <col min="32" max="32" width="14.00390625" style="53" customWidth="1"/>
    <col min="33" max="33" width="7.57421875" style="53" customWidth="1"/>
    <col min="34" max="16384" width="9.140625" style="53" customWidth="1"/>
  </cols>
  <sheetData>
    <row r="2" spans="2:21" ht="19.5" thickBot="1">
      <c r="B2" s="227" t="s">
        <v>262</v>
      </c>
      <c r="C2" s="227"/>
      <c r="D2" s="227"/>
      <c r="E2" s="227"/>
      <c r="F2" s="227"/>
      <c r="G2" s="227"/>
      <c r="H2" s="227"/>
      <c r="I2" s="227"/>
      <c r="J2" s="227"/>
      <c r="K2" s="227"/>
      <c r="L2" s="227"/>
      <c r="M2" s="227"/>
      <c r="N2" s="227"/>
      <c r="O2" s="227"/>
      <c r="P2" s="227"/>
      <c r="Q2" s="227"/>
      <c r="R2" s="227"/>
      <c r="S2" s="227"/>
      <c r="T2" s="227"/>
      <c r="U2" s="227"/>
    </row>
    <row r="3" spans="2:33" ht="16.5" customHeight="1" thickBot="1">
      <c r="B3" s="238" t="str">
        <f>CONCATENATE("FINAL PAYMENT OF FBF OF  ",Data!I24," "," ",Data!C4," Retired ",Data!B6," ",Data!B7)</f>
        <v>FINAL PAYMENT OF FBF OF  Sri  K.Kistaiah Retired LFL.HM PS.Bardipur</v>
      </c>
      <c r="C3" s="238"/>
      <c r="D3" s="238"/>
      <c r="E3" s="238"/>
      <c r="F3" s="238"/>
      <c r="G3" s="238"/>
      <c r="H3" s="238"/>
      <c r="I3" s="238"/>
      <c r="J3" s="238"/>
      <c r="K3" s="238"/>
      <c r="L3" s="238"/>
      <c r="M3" s="238"/>
      <c r="N3" s="238"/>
      <c r="O3" s="238"/>
      <c r="P3" s="238"/>
      <c r="Q3" s="238"/>
      <c r="R3" s="238"/>
      <c r="S3" s="238"/>
      <c r="T3" s="238"/>
      <c r="U3" s="238"/>
      <c r="W3" s="54" t="s">
        <v>104</v>
      </c>
      <c r="X3" s="55" t="s">
        <v>263</v>
      </c>
      <c r="Y3" s="56"/>
      <c r="Z3" s="54"/>
      <c r="AA3" s="249" t="s">
        <v>264</v>
      </c>
      <c r="AB3" s="57" t="s">
        <v>265</v>
      </c>
      <c r="AC3" s="257" t="s">
        <v>266</v>
      </c>
      <c r="AD3" s="258"/>
      <c r="AE3" s="263" t="s">
        <v>267</v>
      </c>
      <c r="AF3" s="263"/>
      <c r="AG3" s="253" t="s">
        <v>106</v>
      </c>
    </row>
    <row r="4" spans="2:33" ht="12.75">
      <c r="B4" s="60"/>
      <c r="C4" s="60"/>
      <c r="D4" s="60"/>
      <c r="E4" s="60"/>
      <c r="F4" s="60"/>
      <c r="G4" s="60"/>
      <c r="H4" s="60"/>
      <c r="I4" s="60"/>
      <c r="J4" s="60"/>
      <c r="K4" s="60"/>
      <c r="L4" s="60"/>
      <c r="M4" s="60"/>
      <c r="N4" s="60"/>
      <c r="O4" s="60"/>
      <c r="P4" s="60"/>
      <c r="Q4" s="60"/>
      <c r="R4" s="60"/>
      <c r="S4" s="60"/>
      <c r="T4" s="60"/>
      <c r="W4" s="61"/>
      <c r="X4" s="251" t="s">
        <v>268</v>
      </c>
      <c r="Y4" s="251"/>
      <c r="Z4" s="252"/>
      <c r="AA4" s="250"/>
      <c r="AB4" s="62"/>
      <c r="AC4" s="259"/>
      <c r="AD4" s="260"/>
      <c r="AE4" s="261" t="s">
        <v>269</v>
      </c>
      <c r="AF4" s="58" t="s">
        <v>270</v>
      </c>
      <c r="AG4" s="254"/>
    </row>
    <row r="5" spans="2:33" ht="18" customHeight="1">
      <c r="B5" s="63" t="s">
        <v>271</v>
      </c>
      <c r="C5" s="64"/>
      <c r="D5" s="21">
        <v>0</v>
      </c>
      <c r="E5" s="21">
        <v>6</v>
      </c>
      <c r="F5" s="65"/>
      <c r="G5" s="21">
        <v>2</v>
      </c>
      <c r="H5" s="21">
        <v>0</v>
      </c>
      <c r="I5" s="21">
        <v>1</v>
      </c>
      <c r="J5" s="21">
        <v>2</v>
      </c>
      <c r="K5" s="66" t="s">
        <v>272</v>
      </c>
      <c r="L5" s="66"/>
      <c r="M5" s="66"/>
      <c r="N5" s="66"/>
      <c r="O5" s="66"/>
      <c r="P5" s="66"/>
      <c r="Q5" s="60"/>
      <c r="R5" s="60"/>
      <c r="S5" s="60"/>
      <c r="T5" s="60"/>
      <c r="W5" s="67"/>
      <c r="X5" s="60"/>
      <c r="Y5" s="60"/>
      <c r="Z5" s="61"/>
      <c r="AA5" s="250"/>
      <c r="AB5" s="62"/>
      <c r="AC5" s="68"/>
      <c r="AD5" s="61"/>
      <c r="AE5" s="262"/>
      <c r="AF5" s="69"/>
      <c r="AG5" s="255"/>
    </row>
    <row r="6" spans="2:33" ht="17.25" thickBot="1">
      <c r="B6" s="71" t="s">
        <v>273</v>
      </c>
      <c r="C6" s="72"/>
      <c r="D6" s="72"/>
      <c r="E6" s="72"/>
      <c r="F6" s="72"/>
      <c r="G6" s="72"/>
      <c r="H6" s="72"/>
      <c r="I6" s="72"/>
      <c r="J6" s="72"/>
      <c r="K6" s="72"/>
      <c r="L6" s="228" t="s">
        <v>90</v>
      </c>
      <c r="M6" s="229"/>
      <c r="N6" s="229"/>
      <c r="O6" s="73"/>
      <c r="P6" s="73"/>
      <c r="Q6" s="74"/>
      <c r="R6" s="74"/>
      <c r="S6" s="74"/>
      <c r="T6" s="74"/>
      <c r="U6" s="75"/>
      <c r="W6" s="76">
        <v>1</v>
      </c>
      <c r="X6" s="256">
        <v>2</v>
      </c>
      <c r="Y6" s="256"/>
      <c r="Z6" s="256"/>
      <c r="AA6" s="77">
        <v>3</v>
      </c>
      <c r="AB6" s="77">
        <v>4</v>
      </c>
      <c r="AC6" s="256">
        <v>5</v>
      </c>
      <c r="AD6" s="256"/>
      <c r="AE6" s="77">
        <v>6</v>
      </c>
      <c r="AF6" s="59">
        <v>7</v>
      </c>
      <c r="AG6" s="70">
        <v>8</v>
      </c>
    </row>
    <row r="7" spans="2:33" ht="16.5" customHeight="1">
      <c r="B7" s="72"/>
      <c r="C7" s="72"/>
      <c r="D7" s="72"/>
      <c r="E7" s="72"/>
      <c r="F7" s="72"/>
      <c r="G7" s="72"/>
      <c r="H7" s="72"/>
      <c r="I7" s="72"/>
      <c r="J7" s="72"/>
      <c r="K7" s="71"/>
      <c r="L7" s="236" t="s">
        <v>274</v>
      </c>
      <c r="M7" s="237"/>
      <c r="N7" s="230"/>
      <c r="O7" s="231"/>
      <c r="P7" s="231"/>
      <c r="Q7" s="231"/>
      <c r="R7" s="231"/>
      <c r="S7" s="231"/>
      <c r="T7" s="232"/>
      <c r="U7" s="78"/>
      <c r="W7" s="79"/>
      <c r="X7" s="272" t="str">
        <f>CONCATENATE(Data!I24,Data!C4,"Retired",Data!B6)</f>
        <v>SriK.KistaiahRetiredLFL.HM</v>
      </c>
      <c r="Y7" s="273"/>
      <c r="Z7" s="274"/>
      <c r="AA7" s="283" t="str">
        <f>CONCATENATE("Rs.",calculation!H34,"/")</f>
        <v>Rs.22290/</v>
      </c>
      <c r="AB7" s="62"/>
      <c r="AC7" s="285" t="str">
        <f>CONCATENATE(Data!B12,Data!B13,"Proceedings No",Data!B17,"Dt",Data!D17)</f>
        <v>MANDAL EDUCATIONAL OFFICERM.P.TEKMALProceedings NoA2/12/2012Dt01.06.2012</v>
      </c>
      <c r="AD7" s="286"/>
      <c r="AE7" s="291" t="str">
        <f>CONCATENATE("FBF Saving amount Rs. ",D37,"=00")</f>
        <v>FBF Saving amount Rs. 22439=00</v>
      </c>
      <c r="AF7" s="281"/>
      <c r="AG7" s="264" t="s">
        <v>321</v>
      </c>
    </row>
    <row r="8" spans="2:33" ht="16.5" customHeight="1">
      <c r="B8" s="72"/>
      <c r="C8" s="72"/>
      <c r="D8" s="72"/>
      <c r="E8" s="72"/>
      <c r="F8" s="72"/>
      <c r="G8" s="72"/>
      <c r="H8" s="72"/>
      <c r="I8" s="72"/>
      <c r="J8" s="72"/>
      <c r="K8" s="71"/>
      <c r="L8" s="236"/>
      <c r="M8" s="237"/>
      <c r="N8" s="233"/>
      <c r="O8" s="234"/>
      <c r="P8" s="234"/>
      <c r="Q8" s="234"/>
      <c r="R8" s="234"/>
      <c r="S8" s="234"/>
      <c r="T8" s="235"/>
      <c r="U8" s="78"/>
      <c r="W8" s="61"/>
      <c r="X8" s="275"/>
      <c r="Y8" s="276"/>
      <c r="Z8" s="277"/>
      <c r="AA8" s="284"/>
      <c r="AB8" s="62"/>
      <c r="AC8" s="287"/>
      <c r="AD8" s="288"/>
      <c r="AE8" s="292"/>
      <c r="AF8" s="282"/>
      <c r="AG8" s="265"/>
    </row>
    <row r="9" spans="2:33" ht="14.25" customHeight="1">
      <c r="B9" s="222" t="s">
        <v>275</v>
      </c>
      <c r="C9" s="222"/>
      <c r="D9" s="223" t="s">
        <v>276</v>
      </c>
      <c r="E9" s="223"/>
      <c r="F9" s="223"/>
      <c r="G9" s="223"/>
      <c r="H9" s="223"/>
      <c r="I9" s="223"/>
      <c r="J9" s="223"/>
      <c r="K9" s="71"/>
      <c r="L9" s="80"/>
      <c r="M9" s="81"/>
      <c r="N9" s="81"/>
      <c r="O9" s="81"/>
      <c r="P9" s="81"/>
      <c r="Q9" s="82"/>
      <c r="R9" s="82"/>
      <c r="S9" s="82"/>
      <c r="T9" s="82"/>
      <c r="U9" s="83"/>
      <c r="W9" s="61"/>
      <c r="X9" s="275"/>
      <c r="Y9" s="276"/>
      <c r="Z9" s="277"/>
      <c r="AA9" s="284"/>
      <c r="AB9" s="62"/>
      <c r="AC9" s="287"/>
      <c r="AD9" s="288"/>
      <c r="AE9" s="292"/>
      <c r="AF9" s="282"/>
      <c r="AG9" s="265"/>
    </row>
    <row r="10" spans="2:33" ht="5.25" customHeight="1">
      <c r="B10" s="72"/>
      <c r="C10" s="72"/>
      <c r="D10" s="72"/>
      <c r="E10" s="72"/>
      <c r="F10" s="72"/>
      <c r="G10" s="72"/>
      <c r="H10" s="72"/>
      <c r="I10" s="72"/>
      <c r="J10" s="72"/>
      <c r="K10" s="72"/>
      <c r="L10" s="72"/>
      <c r="M10" s="72"/>
      <c r="N10" s="72"/>
      <c r="O10" s="72"/>
      <c r="P10" s="72"/>
      <c r="Q10" s="72"/>
      <c r="R10" s="72"/>
      <c r="S10" s="72"/>
      <c r="T10" s="72"/>
      <c r="U10" s="60"/>
      <c r="W10" s="61"/>
      <c r="X10" s="275"/>
      <c r="Y10" s="276"/>
      <c r="Z10" s="277"/>
      <c r="AA10" s="284"/>
      <c r="AB10" s="62"/>
      <c r="AC10" s="287"/>
      <c r="AD10" s="288"/>
      <c r="AE10" s="292"/>
      <c r="AF10" s="282"/>
      <c r="AG10" s="265"/>
    </row>
    <row r="11" spans="2:33" ht="6.75" customHeight="1" thickBot="1">
      <c r="B11" s="84"/>
      <c r="C11" s="84"/>
      <c r="D11" s="84"/>
      <c r="E11" s="84"/>
      <c r="F11" s="84"/>
      <c r="G11" s="84"/>
      <c r="H11" s="84"/>
      <c r="I11" s="84"/>
      <c r="J11" s="72"/>
      <c r="K11" s="72"/>
      <c r="L11" s="72"/>
      <c r="M11" s="72"/>
      <c r="N11" s="72"/>
      <c r="O11" s="72"/>
      <c r="P11" s="72"/>
      <c r="Q11" s="72"/>
      <c r="R11" s="72"/>
      <c r="S11" s="72"/>
      <c r="T11" s="72"/>
      <c r="W11" s="61"/>
      <c r="X11" s="275"/>
      <c r="Y11" s="276"/>
      <c r="Z11" s="277"/>
      <c r="AA11" s="284"/>
      <c r="AB11" s="62"/>
      <c r="AC11" s="287"/>
      <c r="AD11" s="288"/>
      <c r="AE11" s="292"/>
      <c r="AF11" s="282"/>
      <c r="AG11" s="265"/>
    </row>
    <row r="12" spans="2:33" ht="12.75">
      <c r="B12" s="72"/>
      <c r="C12" s="72"/>
      <c r="D12" s="72"/>
      <c r="E12" s="72"/>
      <c r="F12" s="72"/>
      <c r="G12" s="72"/>
      <c r="H12" s="72"/>
      <c r="I12" s="72"/>
      <c r="J12" s="85"/>
      <c r="K12" s="86"/>
      <c r="L12" s="86"/>
      <c r="M12" s="86"/>
      <c r="N12" s="86"/>
      <c r="O12" s="86"/>
      <c r="P12" s="86"/>
      <c r="Q12" s="86"/>
      <c r="R12" s="86"/>
      <c r="S12" s="86"/>
      <c r="T12" s="86"/>
      <c r="U12" s="87"/>
      <c r="V12" s="60"/>
      <c r="W12" s="61"/>
      <c r="X12" s="275"/>
      <c r="Y12" s="276"/>
      <c r="Z12" s="277"/>
      <c r="AA12" s="284"/>
      <c r="AB12" s="62"/>
      <c r="AC12" s="287"/>
      <c r="AD12" s="288"/>
      <c r="AE12" s="292"/>
      <c r="AF12" s="282"/>
      <c r="AG12" s="265"/>
    </row>
    <row r="13" spans="2:33" ht="27" customHeight="1">
      <c r="B13" s="224" t="s">
        <v>277</v>
      </c>
      <c r="C13" s="225"/>
      <c r="D13" s="131">
        <v>1</v>
      </c>
      <c r="E13" s="131">
        <v>8</v>
      </c>
      <c r="F13" s="221">
        <v>0</v>
      </c>
      <c r="G13" s="221"/>
      <c r="H13" s="131">
        <v>2</v>
      </c>
      <c r="I13" s="72"/>
      <c r="J13" s="218" t="s">
        <v>278</v>
      </c>
      <c r="K13" s="219"/>
      <c r="L13" s="219"/>
      <c r="M13" s="89">
        <v>8</v>
      </c>
      <c r="N13" s="89">
        <v>0</v>
      </c>
      <c r="O13" s="89">
        <v>1</v>
      </c>
      <c r="P13" s="90">
        <v>1</v>
      </c>
      <c r="Q13" s="209"/>
      <c r="R13" s="210"/>
      <c r="S13" s="210"/>
      <c r="T13" s="210"/>
      <c r="U13" s="210"/>
      <c r="V13" s="60"/>
      <c r="W13" s="61"/>
      <c r="X13" s="275"/>
      <c r="Y13" s="276"/>
      <c r="Z13" s="277"/>
      <c r="AA13" s="284"/>
      <c r="AB13" s="62"/>
      <c r="AC13" s="287"/>
      <c r="AD13" s="288"/>
      <c r="AE13" s="292"/>
      <c r="AF13" s="282"/>
      <c r="AG13" s="265"/>
    </row>
    <row r="14" spans="2:33" ht="8.25" customHeight="1" thickBot="1">
      <c r="B14" s="91"/>
      <c r="C14" s="91"/>
      <c r="D14" s="72"/>
      <c r="E14" s="72"/>
      <c r="F14" s="72"/>
      <c r="G14" s="72"/>
      <c r="H14" s="72"/>
      <c r="I14" s="72"/>
      <c r="J14" s="92"/>
      <c r="K14" s="93"/>
      <c r="L14" s="93"/>
      <c r="M14" s="94"/>
      <c r="N14" s="94"/>
      <c r="O14" s="94"/>
      <c r="P14" s="95"/>
      <c r="Q14" s="95"/>
      <c r="R14" s="95"/>
      <c r="S14" s="95"/>
      <c r="T14" s="95"/>
      <c r="U14" s="96"/>
      <c r="V14" s="60"/>
      <c r="W14" s="61"/>
      <c r="X14" s="275"/>
      <c r="Y14" s="276"/>
      <c r="Z14" s="277"/>
      <c r="AA14" s="284"/>
      <c r="AB14" s="62"/>
      <c r="AC14" s="287"/>
      <c r="AD14" s="288"/>
      <c r="AE14" s="292"/>
      <c r="AF14" s="282"/>
      <c r="AG14" s="265"/>
    </row>
    <row r="15" spans="2:33" ht="8.25" customHeight="1" thickBot="1">
      <c r="B15" s="91"/>
      <c r="C15" s="91"/>
      <c r="D15" s="72"/>
      <c r="E15" s="72"/>
      <c r="F15" s="72"/>
      <c r="G15" s="72"/>
      <c r="H15" s="72"/>
      <c r="I15" s="72"/>
      <c r="J15" s="97"/>
      <c r="K15" s="98"/>
      <c r="L15" s="98"/>
      <c r="M15" s="99"/>
      <c r="N15" s="99"/>
      <c r="O15" s="99"/>
      <c r="P15" s="86"/>
      <c r="Q15" s="86"/>
      <c r="R15" s="86"/>
      <c r="S15" s="86"/>
      <c r="T15" s="86"/>
      <c r="U15" s="87"/>
      <c r="V15" s="60"/>
      <c r="W15" s="61"/>
      <c r="X15" s="275"/>
      <c r="Y15" s="276"/>
      <c r="Z15" s="277"/>
      <c r="AA15" s="284"/>
      <c r="AB15" s="62"/>
      <c r="AC15" s="287"/>
      <c r="AD15" s="288"/>
      <c r="AE15" s="292"/>
      <c r="AF15" s="282"/>
      <c r="AG15" s="265"/>
    </row>
    <row r="16" spans="2:33" ht="21" customHeight="1" thickBot="1">
      <c r="B16" s="224" t="s">
        <v>279</v>
      </c>
      <c r="C16" s="225"/>
      <c r="D16" s="215" t="s">
        <v>323</v>
      </c>
      <c r="E16" s="216"/>
      <c r="F16" s="216"/>
      <c r="G16" s="216"/>
      <c r="H16" s="217"/>
      <c r="I16" s="100"/>
      <c r="J16" s="218" t="s">
        <v>280</v>
      </c>
      <c r="K16" s="219"/>
      <c r="L16" s="219"/>
      <c r="M16" s="101">
        <v>1</v>
      </c>
      <c r="N16" s="126">
        <v>0</v>
      </c>
      <c r="O16" s="127">
        <v>6</v>
      </c>
      <c r="P16" s="103"/>
      <c r="Q16" s="103"/>
      <c r="R16" s="103"/>
      <c r="S16" s="103"/>
      <c r="T16" s="103"/>
      <c r="U16" s="104"/>
      <c r="V16" s="60"/>
      <c r="W16" s="61"/>
      <c r="X16" s="275"/>
      <c r="Y16" s="276"/>
      <c r="Z16" s="277"/>
      <c r="AA16" s="284"/>
      <c r="AB16" s="62"/>
      <c r="AC16" s="287"/>
      <c r="AD16" s="288"/>
      <c r="AE16" s="292"/>
      <c r="AF16" s="282"/>
      <c r="AG16" s="265"/>
    </row>
    <row r="17" spans="2:33" ht="6.75" customHeight="1" thickBot="1">
      <c r="B17" s="91"/>
      <c r="C17" s="91"/>
      <c r="D17" s="72"/>
      <c r="E17" s="72"/>
      <c r="F17" s="72"/>
      <c r="G17" s="72"/>
      <c r="H17" s="72"/>
      <c r="I17" s="72"/>
      <c r="J17" s="105"/>
      <c r="K17" s="106"/>
      <c r="L17" s="106"/>
      <c r="M17" s="94"/>
      <c r="N17" s="94"/>
      <c r="O17" s="94"/>
      <c r="P17" s="95"/>
      <c r="Q17" s="95"/>
      <c r="R17" s="95"/>
      <c r="S17" s="95"/>
      <c r="T17" s="95"/>
      <c r="U17" s="96"/>
      <c r="V17" s="60"/>
      <c r="W17" s="61"/>
      <c r="X17" s="275"/>
      <c r="Y17" s="276"/>
      <c r="Z17" s="277"/>
      <c r="AA17" s="284"/>
      <c r="AB17" s="62"/>
      <c r="AC17" s="287"/>
      <c r="AD17" s="288"/>
      <c r="AE17" s="292"/>
      <c r="AF17" s="282"/>
      <c r="AG17" s="265"/>
    </row>
    <row r="18" spans="2:33" ht="6.75" customHeight="1">
      <c r="B18" s="91"/>
      <c r="C18" s="91"/>
      <c r="D18" s="72"/>
      <c r="E18" s="72"/>
      <c r="F18" s="72"/>
      <c r="G18" s="72"/>
      <c r="H18" s="72"/>
      <c r="I18" s="72"/>
      <c r="J18" s="107"/>
      <c r="K18" s="108"/>
      <c r="L18" s="108"/>
      <c r="M18" s="102"/>
      <c r="N18" s="102"/>
      <c r="O18" s="102"/>
      <c r="P18" s="103"/>
      <c r="Q18" s="103"/>
      <c r="R18" s="103"/>
      <c r="S18" s="103"/>
      <c r="T18" s="103"/>
      <c r="U18" s="104"/>
      <c r="V18" s="60"/>
      <c r="W18" s="61"/>
      <c r="X18" s="275"/>
      <c r="Y18" s="276"/>
      <c r="Z18" s="277"/>
      <c r="AA18" s="284"/>
      <c r="AB18" s="62"/>
      <c r="AC18" s="287"/>
      <c r="AD18" s="288"/>
      <c r="AE18" s="292"/>
      <c r="AF18" s="282"/>
      <c r="AG18" s="265"/>
    </row>
    <row r="19" spans="2:33" ht="21" customHeight="1">
      <c r="B19" s="224" t="s">
        <v>282</v>
      </c>
      <c r="C19" s="224"/>
      <c r="D19" s="242" t="str">
        <f>Data!B16</f>
        <v>MEO</v>
      </c>
      <c r="E19" s="242"/>
      <c r="F19" s="242"/>
      <c r="G19" s="242"/>
      <c r="H19" s="242"/>
      <c r="I19" s="100"/>
      <c r="J19" s="218" t="s">
        <v>283</v>
      </c>
      <c r="K19" s="219"/>
      <c r="L19" s="219"/>
      <c r="M19" s="101" t="s">
        <v>281</v>
      </c>
      <c r="N19" s="101" t="s">
        <v>281</v>
      </c>
      <c r="O19" s="101" t="s">
        <v>281</v>
      </c>
      <c r="P19" s="211"/>
      <c r="Q19" s="212"/>
      <c r="R19" s="212"/>
      <c r="S19" s="212"/>
      <c r="T19" s="212"/>
      <c r="U19" s="104"/>
      <c r="V19" s="60"/>
      <c r="W19" s="61"/>
      <c r="X19" s="275"/>
      <c r="Y19" s="276"/>
      <c r="Z19" s="277"/>
      <c r="AA19" s="284"/>
      <c r="AB19" s="62"/>
      <c r="AC19" s="287"/>
      <c r="AD19" s="288"/>
      <c r="AE19" s="292"/>
      <c r="AF19" s="282"/>
      <c r="AG19" s="265"/>
    </row>
    <row r="20" spans="2:33" ht="6" customHeight="1" thickBot="1">
      <c r="B20" s="224"/>
      <c r="C20" s="224"/>
      <c r="D20" s="72"/>
      <c r="E20" s="72"/>
      <c r="F20" s="72"/>
      <c r="G20" s="72"/>
      <c r="H20" s="72"/>
      <c r="I20" s="72"/>
      <c r="J20" s="105"/>
      <c r="K20" s="106"/>
      <c r="L20" s="106"/>
      <c r="M20" s="94"/>
      <c r="N20" s="94"/>
      <c r="O20" s="94"/>
      <c r="P20" s="95"/>
      <c r="Q20" s="95"/>
      <c r="R20" s="95"/>
      <c r="S20" s="95"/>
      <c r="T20" s="95"/>
      <c r="U20" s="96"/>
      <c r="V20" s="60"/>
      <c r="W20" s="61"/>
      <c r="X20" s="275"/>
      <c r="Y20" s="276"/>
      <c r="Z20" s="277"/>
      <c r="AA20" s="284"/>
      <c r="AB20" s="62"/>
      <c r="AC20" s="287"/>
      <c r="AD20" s="288"/>
      <c r="AE20" s="292"/>
      <c r="AF20" s="282"/>
      <c r="AG20" s="265"/>
    </row>
    <row r="21" spans="2:33" ht="6" customHeight="1">
      <c r="B21" s="88"/>
      <c r="C21" s="88"/>
      <c r="D21" s="72"/>
      <c r="E21" s="72"/>
      <c r="F21" s="72"/>
      <c r="G21" s="72"/>
      <c r="H21" s="72"/>
      <c r="I21" s="72"/>
      <c r="J21" s="107"/>
      <c r="K21" s="108"/>
      <c r="L21" s="108"/>
      <c r="M21" s="102"/>
      <c r="N21" s="102"/>
      <c r="O21" s="102"/>
      <c r="P21" s="103"/>
      <c r="Q21" s="103"/>
      <c r="R21" s="103"/>
      <c r="S21" s="103"/>
      <c r="T21" s="103"/>
      <c r="U21" s="104"/>
      <c r="V21" s="60"/>
      <c r="W21" s="61"/>
      <c r="X21" s="275"/>
      <c r="Y21" s="276"/>
      <c r="Z21" s="277"/>
      <c r="AA21" s="284"/>
      <c r="AB21" s="62"/>
      <c r="AC21" s="287"/>
      <c r="AD21" s="288"/>
      <c r="AE21" s="292"/>
      <c r="AF21" s="282"/>
      <c r="AG21" s="265"/>
    </row>
    <row r="22" spans="2:33" ht="21" customHeight="1">
      <c r="B22" s="224" t="s">
        <v>284</v>
      </c>
      <c r="C22" s="225"/>
      <c r="D22" s="215" t="str">
        <f>Data!B13</f>
        <v>M.P.TEKMAL</v>
      </c>
      <c r="E22" s="216"/>
      <c r="F22" s="216"/>
      <c r="G22" s="216"/>
      <c r="H22" s="217"/>
      <c r="I22" s="100"/>
      <c r="J22" s="218" t="s">
        <v>285</v>
      </c>
      <c r="K22" s="219"/>
      <c r="L22" s="219"/>
      <c r="M22" s="101" t="s">
        <v>281</v>
      </c>
      <c r="N22" s="101" t="s">
        <v>281</v>
      </c>
      <c r="O22" s="213"/>
      <c r="P22" s="214"/>
      <c r="Q22" s="214"/>
      <c r="R22" s="214"/>
      <c r="S22" s="214"/>
      <c r="T22" s="214"/>
      <c r="U22" s="214"/>
      <c r="V22" s="60"/>
      <c r="W22" s="61"/>
      <c r="X22" s="275"/>
      <c r="Y22" s="276"/>
      <c r="Z22" s="277"/>
      <c r="AA22" s="284"/>
      <c r="AB22" s="62"/>
      <c r="AC22" s="287"/>
      <c r="AD22" s="288"/>
      <c r="AE22" s="292"/>
      <c r="AF22" s="282"/>
      <c r="AG22" s="265"/>
    </row>
    <row r="23" spans="2:33" ht="12.75" customHeight="1" thickBot="1">
      <c r="B23" s="88"/>
      <c r="C23" s="88"/>
      <c r="D23" s="100"/>
      <c r="E23" s="100"/>
      <c r="F23" s="100"/>
      <c r="G23" s="100"/>
      <c r="H23" s="100"/>
      <c r="I23" s="100"/>
      <c r="J23" s="105"/>
      <c r="K23" s="106"/>
      <c r="L23" s="106"/>
      <c r="M23" s="94"/>
      <c r="N23" s="94"/>
      <c r="O23" s="94"/>
      <c r="P23" s="95"/>
      <c r="Q23" s="95"/>
      <c r="R23" s="95"/>
      <c r="S23" s="95"/>
      <c r="T23" s="95"/>
      <c r="U23" s="96"/>
      <c r="V23" s="60"/>
      <c r="W23" s="61"/>
      <c r="X23" s="275"/>
      <c r="Y23" s="276"/>
      <c r="Z23" s="277"/>
      <c r="AA23" s="284"/>
      <c r="AB23" s="62"/>
      <c r="AC23" s="287"/>
      <c r="AD23" s="288"/>
      <c r="AE23" s="292"/>
      <c r="AF23" s="282"/>
      <c r="AG23" s="265"/>
    </row>
    <row r="24" spans="2:33" ht="6.75" customHeight="1">
      <c r="B24" s="88"/>
      <c r="C24" s="88"/>
      <c r="D24" s="100"/>
      <c r="E24" s="100"/>
      <c r="F24" s="100"/>
      <c r="G24" s="100"/>
      <c r="H24" s="100"/>
      <c r="I24" s="100"/>
      <c r="J24" s="110"/>
      <c r="K24" s="111"/>
      <c r="L24" s="111"/>
      <c r="M24" s="99"/>
      <c r="N24" s="99"/>
      <c r="O24" s="99"/>
      <c r="P24" s="86"/>
      <c r="Q24" s="86"/>
      <c r="R24" s="86"/>
      <c r="S24" s="86"/>
      <c r="T24" s="86"/>
      <c r="U24" s="87"/>
      <c r="V24" s="60"/>
      <c r="W24" s="61"/>
      <c r="X24" s="275"/>
      <c r="Y24" s="276"/>
      <c r="Z24" s="277"/>
      <c r="AA24" s="284"/>
      <c r="AB24" s="62"/>
      <c r="AC24" s="287"/>
      <c r="AD24" s="288"/>
      <c r="AE24" s="292"/>
      <c r="AF24" s="282"/>
      <c r="AG24" s="265"/>
    </row>
    <row r="25" spans="2:33" ht="19.5" customHeight="1">
      <c r="B25" s="224" t="s">
        <v>286</v>
      </c>
      <c r="C25" s="225"/>
      <c r="D25" s="239">
        <v>97</v>
      </c>
      <c r="E25" s="240"/>
      <c r="F25" s="240"/>
      <c r="G25" s="240"/>
      <c r="H25" s="241"/>
      <c r="I25" s="100"/>
      <c r="J25" s="218" t="s">
        <v>287</v>
      </c>
      <c r="K25" s="219"/>
      <c r="L25" s="219"/>
      <c r="M25" s="101">
        <v>0</v>
      </c>
      <c r="N25" s="101">
        <v>1</v>
      </c>
      <c r="O25" s="102"/>
      <c r="P25" s="103"/>
      <c r="Q25" s="103"/>
      <c r="R25" s="103"/>
      <c r="S25" s="103"/>
      <c r="T25" s="103"/>
      <c r="U25" s="104"/>
      <c r="V25" s="60"/>
      <c r="W25" s="61"/>
      <c r="X25" s="275"/>
      <c r="Y25" s="276"/>
      <c r="Z25" s="277"/>
      <c r="AA25" s="284"/>
      <c r="AB25" s="62"/>
      <c r="AC25" s="287"/>
      <c r="AD25" s="288"/>
      <c r="AE25" s="292"/>
      <c r="AF25" s="282"/>
      <c r="AG25" s="265"/>
    </row>
    <row r="26" spans="2:33" ht="9" customHeight="1" thickBot="1">
      <c r="B26" s="88"/>
      <c r="C26" s="88"/>
      <c r="D26" s="109"/>
      <c r="E26" s="109"/>
      <c r="F26" s="109"/>
      <c r="G26" s="109"/>
      <c r="H26" s="109"/>
      <c r="I26" s="100"/>
      <c r="J26" s="92"/>
      <c r="K26" s="93"/>
      <c r="L26" s="93"/>
      <c r="M26" s="94"/>
      <c r="N26" s="94"/>
      <c r="O26" s="94"/>
      <c r="P26" s="95"/>
      <c r="Q26" s="95"/>
      <c r="R26" s="95"/>
      <c r="S26" s="95"/>
      <c r="T26" s="95"/>
      <c r="U26" s="96"/>
      <c r="V26" s="60"/>
      <c r="W26" s="61"/>
      <c r="X26" s="275"/>
      <c r="Y26" s="276"/>
      <c r="Z26" s="277"/>
      <c r="AA26" s="62"/>
      <c r="AB26" s="62"/>
      <c r="AC26" s="287"/>
      <c r="AD26" s="288"/>
      <c r="AE26" s="292"/>
      <c r="AF26" s="282"/>
      <c r="AG26" s="265"/>
    </row>
    <row r="27" spans="2:33" ht="5.25" customHeight="1">
      <c r="B27" s="88"/>
      <c r="C27" s="88"/>
      <c r="D27" s="109"/>
      <c r="E27" s="109"/>
      <c r="F27" s="109"/>
      <c r="G27" s="109"/>
      <c r="H27" s="109"/>
      <c r="I27" s="100"/>
      <c r="J27" s="97"/>
      <c r="K27" s="98"/>
      <c r="L27" s="98"/>
      <c r="M27" s="99"/>
      <c r="N27" s="99"/>
      <c r="O27" s="99"/>
      <c r="P27" s="86"/>
      <c r="Q27" s="86"/>
      <c r="R27" s="86"/>
      <c r="S27" s="86"/>
      <c r="T27" s="86"/>
      <c r="U27" s="87"/>
      <c r="V27" s="60"/>
      <c r="W27" s="61"/>
      <c r="X27" s="275"/>
      <c r="Y27" s="276"/>
      <c r="Z27" s="277"/>
      <c r="AA27" s="62"/>
      <c r="AB27" s="62"/>
      <c r="AC27" s="287"/>
      <c r="AD27" s="288"/>
      <c r="AE27" s="292"/>
      <c r="AF27" s="282"/>
      <c r="AG27" s="265"/>
    </row>
    <row r="28" spans="2:33" ht="21.75" customHeight="1">
      <c r="B28" s="224" t="s">
        <v>288</v>
      </c>
      <c r="C28" s="225"/>
      <c r="D28" s="215" t="s">
        <v>319</v>
      </c>
      <c r="E28" s="216"/>
      <c r="F28" s="216"/>
      <c r="G28" s="216"/>
      <c r="H28" s="217"/>
      <c r="I28" s="72"/>
      <c r="J28" s="218" t="s">
        <v>289</v>
      </c>
      <c r="K28" s="219"/>
      <c r="L28" s="219"/>
      <c r="M28" s="89">
        <v>0</v>
      </c>
      <c r="N28" s="89">
        <v>0</v>
      </c>
      <c r="O28" s="89">
        <v>1</v>
      </c>
      <c r="P28" s="212"/>
      <c r="Q28" s="212"/>
      <c r="R28" s="212"/>
      <c r="S28" s="212"/>
      <c r="T28" s="212"/>
      <c r="U28" s="212"/>
      <c r="V28" s="60"/>
      <c r="W28" s="61"/>
      <c r="X28" s="275"/>
      <c r="Y28" s="276"/>
      <c r="Z28" s="277"/>
      <c r="AA28" s="62"/>
      <c r="AB28" s="62"/>
      <c r="AC28" s="287"/>
      <c r="AD28" s="288"/>
      <c r="AE28" s="292"/>
      <c r="AF28" s="282"/>
      <c r="AG28" s="265"/>
    </row>
    <row r="29" spans="2:33" ht="9" customHeight="1" thickBot="1">
      <c r="B29" s="72"/>
      <c r="C29" s="72"/>
      <c r="D29" s="72"/>
      <c r="E29" s="72"/>
      <c r="F29" s="72"/>
      <c r="G29" s="72"/>
      <c r="H29" s="72"/>
      <c r="I29" s="72"/>
      <c r="J29" s="92"/>
      <c r="K29" s="93"/>
      <c r="L29" s="93"/>
      <c r="M29" s="94"/>
      <c r="N29" s="94"/>
      <c r="O29" s="94"/>
      <c r="P29" s="220"/>
      <c r="Q29" s="220"/>
      <c r="R29" s="220"/>
      <c r="S29" s="220"/>
      <c r="T29" s="220"/>
      <c r="U29" s="220"/>
      <c r="V29" s="60"/>
      <c r="W29" s="61"/>
      <c r="X29" s="275"/>
      <c r="Y29" s="276"/>
      <c r="Z29" s="277"/>
      <c r="AA29" s="62"/>
      <c r="AB29" s="62"/>
      <c r="AC29" s="287"/>
      <c r="AD29" s="288"/>
      <c r="AE29" s="292"/>
      <c r="AF29" s="282"/>
      <c r="AG29" s="265"/>
    </row>
    <row r="30" spans="2:33" ht="9" customHeight="1">
      <c r="B30" s="72"/>
      <c r="C30" s="72"/>
      <c r="D30" s="72"/>
      <c r="E30" s="72"/>
      <c r="F30" s="72"/>
      <c r="G30" s="72"/>
      <c r="H30" s="72"/>
      <c r="I30" s="72"/>
      <c r="J30" s="97"/>
      <c r="K30" s="98"/>
      <c r="L30" s="98"/>
      <c r="M30" s="99"/>
      <c r="N30" s="99"/>
      <c r="O30" s="99"/>
      <c r="P30" s="86"/>
      <c r="Q30" s="86"/>
      <c r="R30" s="86"/>
      <c r="S30" s="86"/>
      <c r="T30" s="86"/>
      <c r="U30" s="87"/>
      <c r="V30" s="60"/>
      <c r="W30" s="61"/>
      <c r="X30" s="275"/>
      <c r="Y30" s="276"/>
      <c r="Z30" s="277"/>
      <c r="AA30" s="62"/>
      <c r="AB30" s="62"/>
      <c r="AC30" s="287"/>
      <c r="AD30" s="288"/>
      <c r="AE30" s="292"/>
      <c r="AF30" s="282"/>
      <c r="AG30" s="265"/>
    </row>
    <row r="31" spans="2:33" ht="18.75" customHeight="1">
      <c r="B31" s="72"/>
      <c r="C31" s="72"/>
      <c r="D31" s="72"/>
      <c r="E31" s="72"/>
      <c r="F31" s="72"/>
      <c r="G31" s="72"/>
      <c r="H31" s="72"/>
      <c r="I31" s="72"/>
      <c r="J31" s="218" t="s">
        <v>290</v>
      </c>
      <c r="K31" s="219"/>
      <c r="L31" s="219"/>
      <c r="M31" s="89">
        <v>0</v>
      </c>
      <c r="N31" s="89">
        <v>0</v>
      </c>
      <c r="O31" s="89">
        <v>3</v>
      </c>
      <c r="P31" s="213" t="s">
        <v>291</v>
      </c>
      <c r="Q31" s="214"/>
      <c r="R31" s="214"/>
      <c r="S31" s="214"/>
      <c r="T31" s="214"/>
      <c r="U31" s="104"/>
      <c r="V31" s="60"/>
      <c r="W31" s="61"/>
      <c r="X31" s="275"/>
      <c r="Y31" s="276"/>
      <c r="Z31" s="277"/>
      <c r="AA31" s="62"/>
      <c r="AB31" s="62"/>
      <c r="AC31" s="287"/>
      <c r="AD31" s="288"/>
      <c r="AE31" s="292"/>
      <c r="AF31" s="62"/>
      <c r="AG31" s="265"/>
    </row>
    <row r="32" spans="2:33" ht="13.5" thickBot="1">
      <c r="B32" s="84"/>
      <c r="C32" s="84"/>
      <c r="D32" s="84"/>
      <c r="E32" s="84"/>
      <c r="F32" s="84"/>
      <c r="G32" s="84"/>
      <c r="H32" s="84"/>
      <c r="I32" s="84"/>
      <c r="J32" s="112"/>
      <c r="K32" s="95"/>
      <c r="L32" s="95"/>
      <c r="M32" s="95"/>
      <c r="N32" s="95"/>
      <c r="O32" s="95"/>
      <c r="P32" s="95"/>
      <c r="Q32" s="95"/>
      <c r="R32" s="95"/>
      <c r="S32" s="95"/>
      <c r="T32" s="95"/>
      <c r="U32" s="96"/>
      <c r="V32" s="60"/>
      <c r="W32" s="61"/>
      <c r="X32" s="275"/>
      <c r="Y32" s="276"/>
      <c r="Z32" s="277"/>
      <c r="AA32" s="62"/>
      <c r="AB32" s="62"/>
      <c r="AC32" s="287"/>
      <c r="AD32" s="288"/>
      <c r="AE32" s="292"/>
      <c r="AF32" s="62"/>
      <c r="AG32" s="265"/>
    </row>
    <row r="33" spans="2:33" ht="12.75">
      <c r="B33" s="113"/>
      <c r="C33" s="113"/>
      <c r="D33" s="113"/>
      <c r="E33" s="113"/>
      <c r="F33" s="113"/>
      <c r="G33" s="113"/>
      <c r="H33" s="113"/>
      <c r="I33" s="113"/>
      <c r="J33" s="113"/>
      <c r="K33" s="113"/>
      <c r="L33" s="113"/>
      <c r="M33" s="113"/>
      <c r="N33" s="113"/>
      <c r="O33" s="113"/>
      <c r="P33" s="113"/>
      <c r="Q33" s="113"/>
      <c r="R33" s="113"/>
      <c r="S33" s="113"/>
      <c r="T33" s="113"/>
      <c r="W33" s="61"/>
      <c r="X33" s="275"/>
      <c r="Y33" s="276"/>
      <c r="Z33" s="277"/>
      <c r="AA33" s="62"/>
      <c r="AB33" s="62"/>
      <c r="AC33" s="287"/>
      <c r="AD33" s="288"/>
      <c r="AE33" s="292"/>
      <c r="AF33" s="62"/>
      <c r="AG33" s="265"/>
    </row>
    <row r="34" spans="2:33" ht="20.25" customHeight="1">
      <c r="B34" s="224" t="s">
        <v>292</v>
      </c>
      <c r="C34" s="224"/>
      <c r="D34" s="114" t="s">
        <v>293</v>
      </c>
      <c r="E34" s="115" t="s">
        <v>294</v>
      </c>
      <c r="F34" s="66"/>
      <c r="G34" s="66"/>
      <c r="H34" s="66"/>
      <c r="I34" s="66"/>
      <c r="J34" s="66"/>
      <c r="K34" s="114" t="s">
        <v>295</v>
      </c>
      <c r="L34" s="244" t="s">
        <v>296</v>
      </c>
      <c r="M34" s="244"/>
      <c r="N34" s="244"/>
      <c r="O34" s="244"/>
      <c r="P34" s="244"/>
      <c r="Q34" s="116">
        <v>2</v>
      </c>
      <c r="R34" s="116">
        <v>2</v>
      </c>
      <c r="S34" s="116">
        <v>0</v>
      </c>
      <c r="T34" s="116">
        <v>2</v>
      </c>
      <c r="U34" s="60"/>
      <c r="W34" s="61"/>
      <c r="X34" s="275"/>
      <c r="Y34" s="276"/>
      <c r="Z34" s="277"/>
      <c r="AA34" s="62"/>
      <c r="AB34" s="62"/>
      <c r="AC34" s="287"/>
      <c r="AD34" s="288"/>
      <c r="AE34" s="292"/>
      <c r="AF34" s="62"/>
      <c r="AG34" s="265"/>
    </row>
    <row r="35" spans="2:33" ht="17.25" customHeight="1" thickBot="1">
      <c r="B35" s="117"/>
      <c r="C35" s="117"/>
      <c r="D35" s="84"/>
      <c r="E35" s="84"/>
      <c r="F35" s="84"/>
      <c r="G35" s="84"/>
      <c r="H35" s="84"/>
      <c r="I35" s="84"/>
      <c r="J35" s="84"/>
      <c r="K35" s="84"/>
      <c r="L35" s="245"/>
      <c r="M35" s="245"/>
      <c r="N35" s="245"/>
      <c r="O35" s="245"/>
      <c r="P35" s="245"/>
      <c r="Q35" s="84"/>
      <c r="R35" s="84"/>
      <c r="S35" s="84"/>
      <c r="T35" s="84"/>
      <c r="U35" s="118"/>
      <c r="W35" s="119"/>
      <c r="X35" s="278"/>
      <c r="Y35" s="279"/>
      <c r="Z35" s="280"/>
      <c r="AA35" s="120"/>
      <c r="AB35" s="120"/>
      <c r="AC35" s="289"/>
      <c r="AD35" s="290"/>
      <c r="AE35" s="293"/>
      <c r="AF35" s="120"/>
      <c r="AG35" s="266"/>
    </row>
    <row r="36" spans="2:32" ht="12.75">
      <c r="B36" s="122"/>
      <c r="C36" s="122"/>
      <c r="D36" s="113"/>
      <c r="E36" s="113"/>
      <c r="F36" s="113"/>
      <c r="G36" s="113"/>
      <c r="H36" s="113"/>
      <c r="I36" s="113"/>
      <c r="J36" s="113"/>
      <c r="K36" s="113"/>
      <c r="L36" s="113"/>
      <c r="M36" s="113"/>
      <c r="N36" s="113"/>
      <c r="O36" s="113"/>
      <c r="P36" s="113"/>
      <c r="Q36" s="113"/>
      <c r="R36" s="113"/>
      <c r="S36" s="113"/>
      <c r="T36" s="113"/>
      <c r="X36" s="267" t="s">
        <v>297</v>
      </c>
      <c r="Y36" s="267"/>
      <c r="Z36" s="268"/>
      <c r="AA36" s="57"/>
      <c r="AB36" s="57"/>
      <c r="AC36" s="123"/>
      <c r="AD36" s="54"/>
      <c r="AE36" s="294">
        <f>D37</f>
        <v>22439</v>
      </c>
      <c r="AF36" s="57"/>
    </row>
    <row r="37" spans="2:33" ht="28.5" customHeight="1" thickBot="1">
      <c r="B37" s="246" t="s">
        <v>298</v>
      </c>
      <c r="C37" s="246"/>
      <c r="D37" s="247">
        <f>calculation!H35</f>
        <v>22439</v>
      </c>
      <c r="E37" s="247"/>
      <c r="F37" s="247"/>
      <c r="G37" s="247"/>
      <c r="H37" s="246" t="s">
        <v>299</v>
      </c>
      <c r="I37" s="246"/>
      <c r="J37" s="246"/>
      <c r="K37" s="248" t="str">
        <f>Sheet4!C16</f>
        <v>(Twenty two Thousand Two Hundred and Ninety rupees only)</v>
      </c>
      <c r="L37" s="248"/>
      <c r="M37" s="248"/>
      <c r="N37" s="248"/>
      <c r="O37" s="248"/>
      <c r="P37" s="248"/>
      <c r="Q37" s="248"/>
      <c r="R37" s="248"/>
      <c r="S37" s="248"/>
      <c r="T37" s="248"/>
      <c r="W37" s="118"/>
      <c r="X37" s="269"/>
      <c r="Y37" s="269"/>
      <c r="Z37" s="270"/>
      <c r="AA37" s="120"/>
      <c r="AB37" s="120"/>
      <c r="AC37" s="121"/>
      <c r="AD37" s="119"/>
      <c r="AE37" s="295"/>
      <c r="AF37" s="120"/>
      <c r="AG37" s="118"/>
    </row>
    <row r="38" spans="2:20" ht="12.75">
      <c r="B38" s="122"/>
      <c r="C38" s="122"/>
      <c r="D38" s="113"/>
      <c r="E38" s="113"/>
      <c r="F38" s="113"/>
      <c r="G38" s="113"/>
      <c r="H38" s="113"/>
      <c r="I38" s="113"/>
      <c r="J38" s="113"/>
      <c r="K38" s="113"/>
      <c r="L38" s="113"/>
      <c r="M38" s="113"/>
      <c r="N38" s="113"/>
      <c r="O38" s="113"/>
      <c r="P38" s="113"/>
      <c r="Q38" s="113"/>
      <c r="R38" s="113"/>
      <c r="S38" s="113"/>
      <c r="T38" s="113"/>
    </row>
    <row r="39" spans="2:24" ht="12.75">
      <c r="B39" s="122"/>
      <c r="C39" s="122"/>
      <c r="D39" s="113"/>
      <c r="E39" s="113"/>
      <c r="F39" s="113"/>
      <c r="G39" s="113"/>
      <c r="H39" s="113"/>
      <c r="I39" s="113"/>
      <c r="J39" s="113"/>
      <c r="K39" s="113"/>
      <c r="L39" s="113"/>
      <c r="M39" s="113"/>
      <c r="N39" s="113"/>
      <c r="O39" s="113"/>
      <c r="P39" s="113"/>
      <c r="Q39" s="113"/>
      <c r="R39" s="113"/>
      <c r="S39" s="113"/>
      <c r="T39" s="113"/>
      <c r="X39" s="53" t="str">
        <f>K37</f>
        <v>(Twenty two Thousand Two Hundred and Ninety rupees only)</v>
      </c>
    </row>
    <row r="40" spans="2:20" ht="12.75">
      <c r="B40" s="124" t="s">
        <v>300</v>
      </c>
      <c r="C40" s="122"/>
      <c r="D40" s="113"/>
      <c r="E40" s="113"/>
      <c r="F40" s="113"/>
      <c r="G40" s="113"/>
      <c r="H40" s="113"/>
      <c r="I40" s="113"/>
      <c r="J40" s="113"/>
      <c r="K40" s="113"/>
      <c r="L40" s="113"/>
      <c r="M40" s="113"/>
      <c r="N40" s="113"/>
      <c r="P40" s="113"/>
      <c r="Q40" s="113"/>
      <c r="R40" s="113"/>
      <c r="S40" s="113"/>
      <c r="T40" s="113"/>
    </row>
    <row r="41" spans="2:27" ht="12.75">
      <c r="B41" s="122"/>
      <c r="C41" s="122"/>
      <c r="D41" s="113"/>
      <c r="E41" s="113"/>
      <c r="F41" s="113"/>
      <c r="G41" s="113"/>
      <c r="H41" s="113"/>
      <c r="I41" s="113"/>
      <c r="J41" s="113"/>
      <c r="K41" s="113"/>
      <c r="L41" s="113"/>
      <c r="M41" s="113"/>
      <c r="N41" s="113"/>
      <c r="O41" s="113"/>
      <c r="P41" s="113"/>
      <c r="Q41" s="113"/>
      <c r="R41" s="113"/>
      <c r="S41" s="113"/>
      <c r="T41" s="113"/>
      <c r="AA41" s="53" t="str">
        <f>CONCATENATE(Data!B12," ,",Data!B13)</f>
        <v>MANDAL EDUCATIONAL OFFICER ,M.P.TEKMAL</v>
      </c>
    </row>
    <row r="42" spans="2:23" ht="12.75">
      <c r="B42" s="124" t="s">
        <v>301</v>
      </c>
      <c r="C42" s="122"/>
      <c r="D42" s="113"/>
      <c r="E42" s="113"/>
      <c r="F42" s="113"/>
      <c r="G42" s="113"/>
      <c r="H42" s="113"/>
      <c r="I42" s="113"/>
      <c r="J42" s="113"/>
      <c r="K42" s="113"/>
      <c r="L42" s="113"/>
      <c r="M42" s="113"/>
      <c r="N42" s="113"/>
      <c r="O42" s="124" t="s">
        <v>302</v>
      </c>
      <c r="P42" s="113"/>
      <c r="Q42" s="113"/>
      <c r="R42" s="113"/>
      <c r="S42" s="113"/>
      <c r="T42" s="113"/>
      <c r="W42" s="53" t="s">
        <v>303</v>
      </c>
    </row>
    <row r="43" spans="2:20" ht="12.75">
      <c r="B43" s="113"/>
      <c r="C43" s="113"/>
      <c r="D43" s="113"/>
      <c r="E43" s="113"/>
      <c r="F43" s="113"/>
      <c r="G43" s="113"/>
      <c r="H43" s="113"/>
      <c r="I43" s="113"/>
      <c r="J43" s="113"/>
      <c r="K43" s="113"/>
      <c r="L43" s="113"/>
      <c r="M43" s="113"/>
      <c r="N43" s="113"/>
      <c r="O43" s="113"/>
      <c r="P43" s="113"/>
      <c r="Q43" s="113"/>
      <c r="R43" s="113"/>
      <c r="S43" s="113"/>
      <c r="T43" s="113"/>
    </row>
    <row r="44" spans="2:23" ht="12.75">
      <c r="B44" s="72"/>
      <c r="C44" s="72"/>
      <c r="D44" s="72"/>
      <c r="E44" s="72"/>
      <c r="F44" s="72"/>
      <c r="G44" s="72"/>
      <c r="H44" s="72"/>
      <c r="I44" s="72"/>
      <c r="J44" s="72"/>
      <c r="K44" s="72"/>
      <c r="L44" s="72"/>
      <c r="M44" s="72"/>
      <c r="N44" s="72"/>
      <c r="O44" s="72"/>
      <c r="P44" s="72"/>
      <c r="Q44" s="72"/>
      <c r="R44" s="72"/>
      <c r="S44" s="72"/>
      <c r="T44" s="72"/>
      <c r="U44" s="60"/>
      <c r="W44" s="53" t="s">
        <v>304</v>
      </c>
    </row>
    <row r="45" spans="2:33" ht="13.5" thickBot="1">
      <c r="B45" s="84"/>
      <c r="C45" s="84"/>
      <c r="D45" s="84"/>
      <c r="E45" s="84"/>
      <c r="F45" s="84"/>
      <c r="G45" s="84"/>
      <c r="H45" s="84"/>
      <c r="I45" s="84"/>
      <c r="J45" s="84"/>
      <c r="K45" s="84"/>
      <c r="L45" s="84"/>
      <c r="M45" s="84"/>
      <c r="N45" s="84"/>
      <c r="O45" s="84"/>
      <c r="P45" s="84"/>
      <c r="Q45" s="84"/>
      <c r="R45" s="84"/>
      <c r="S45" s="84"/>
      <c r="T45" s="84"/>
      <c r="U45" s="118"/>
      <c r="AE45" s="243" t="s">
        <v>312</v>
      </c>
      <c r="AF45" s="243"/>
      <c r="AG45" s="243"/>
    </row>
    <row r="46" spans="2:33" ht="13.5" thickBot="1">
      <c r="B46" s="113"/>
      <c r="C46" s="113"/>
      <c r="D46" s="113"/>
      <c r="E46" s="113"/>
      <c r="F46" s="113"/>
      <c r="G46" s="113"/>
      <c r="H46" s="113"/>
      <c r="I46" s="113"/>
      <c r="J46" s="113"/>
      <c r="K46" s="113"/>
      <c r="L46" s="113"/>
      <c r="M46" s="113"/>
      <c r="N46" s="113"/>
      <c r="O46" s="113"/>
      <c r="P46" s="113"/>
      <c r="Q46" s="113"/>
      <c r="R46" s="113"/>
      <c r="S46" s="113"/>
      <c r="T46" s="113"/>
      <c r="W46" s="118"/>
      <c r="X46" s="118"/>
      <c r="Y46" s="118"/>
      <c r="Z46" s="118"/>
      <c r="AA46" s="118"/>
      <c r="AB46" s="118"/>
      <c r="AC46" s="118"/>
      <c r="AD46" s="118"/>
      <c r="AE46" s="118"/>
      <c r="AF46" s="118"/>
      <c r="AG46" s="118"/>
    </row>
    <row r="47" spans="2:20" ht="16.5">
      <c r="B47" s="226" t="s">
        <v>305</v>
      </c>
      <c r="C47" s="226"/>
      <c r="D47" s="226"/>
      <c r="E47" s="226"/>
      <c r="F47" s="226"/>
      <c r="G47" s="226"/>
      <c r="H47" s="226"/>
      <c r="I47" s="226"/>
      <c r="J47" s="226"/>
      <c r="K47" s="226"/>
      <c r="L47" s="226"/>
      <c r="M47" s="226"/>
      <c r="N47" s="226"/>
      <c r="O47" s="226"/>
      <c r="P47" s="226"/>
      <c r="Q47" s="226"/>
      <c r="R47" s="226"/>
      <c r="S47" s="226"/>
      <c r="T47" s="226"/>
    </row>
    <row r="48" spans="2:33" ht="16.5">
      <c r="B48" s="113"/>
      <c r="C48" s="113"/>
      <c r="D48" s="113"/>
      <c r="E48" s="113"/>
      <c r="F48" s="113"/>
      <c r="G48" s="113"/>
      <c r="H48" s="113"/>
      <c r="I48" s="113"/>
      <c r="J48" s="113"/>
      <c r="K48" s="113"/>
      <c r="L48" s="113"/>
      <c r="M48" s="113"/>
      <c r="N48" s="113"/>
      <c r="O48" s="113"/>
      <c r="P48" s="113"/>
      <c r="Q48" s="113"/>
      <c r="R48" s="113"/>
      <c r="S48" s="113"/>
      <c r="T48" s="113"/>
      <c r="W48" s="271" t="s">
        <v>306</v>
      </c>
      <c r="X48" s="271"/>
      <c r="Y48" s="271"/>
      <c r="Z48" s="271"/>
      <c r="AA48" s="271"/>
      <c r="AB48" s="271"/>
      <c r="AC48" s="271"/>
      <c r="AD48" s="271"/>
      <c r="AE48" s="271"/>
      <c r="AF48" s="271"/>
      <c r="AG48" s="271"/>
    </row>
    <row r="49" spans="2:20" ht="12.75">
      <c r="B49" s="124" t="s">
        <v>307</v>
      </c>
      <c r="C49" s="122"/>
      <c r="D49" s="122"/>
      <c r="E49" s="122"/>
      <c r="F49" s="122"/>
      <c r="G49" s="122"/>
      <c r="H49" s="122"/>
      <c r="I49" s="122"/>
      <c r="J49" s="122"/>
      <c r="K49" s="122"/>
      <c r="L49" s="122"/>
      <c r="M49" s="122"/>
      <c r="N49" s="122"/>
      <c r="O49" s="122"/>
      <c r="P49" s="122"/>
      <c r="Q49" s="122"/>
      <c r="R49" s="122"/>
      <c r="S49" s="122"/>
      <c r="T49" s="122"/>
    </row>
    <row r="50" spans="2:23" ht="21.75" customHeight="1">
      <c r="B50" s="124" t="s">
        <v>308</v>
      </c>
      <c r="C50" s="124"/>
      <c r="D50" s="124"/>
      <c r="E50" s="124"/>
      <c r="F50" s="124"/>
      <c r="G50" s="124"/>
      <c r="H50" s="124"/>
      <c r="I50" s="124"/>
      <c r="J50" s="124"/>
      <c r="K50" s="124"/>
      <c r="L50" s="124"/>
      <c r="M50" s="124"/>
      <c r="N50" s="124"/>
      <c r="O50" s="122"/>
      <c r="P50" s="122"/>
      <c r="Q50" s="122"/>
      <c r="R50" s="122"/>
      <c r="S50" s="122"/>
      <c r="T50" s="122"/>
      <c r="W50" s="53" t="s">
        <v>309</v>
      </c>
    </row>
    <row r="51" spans="2:31" ht="29.25" customHeight="1">
      <c r="B51" s="124" t="s">
        <v>310</v>
      </c>
      <c r="C51" s="122"/>
      <c r="D51" s="122"/>
      <c r="E51" s="122"/>
      <c r="F51" s="122"/>
      <c r="G51" s="122"/>
      <c r="H51" s="122"/>
      <c r="I51" s="122"/>
      <c r="J51" s="122"/>
      <c r="K51" s="122"/>
      <c r="L51" s="122"/>
      <c r="M51" s="122"/>
      <c r="N51" s="122"/>
      <c r="O51" s="122"/>
      <c r="P51" s="122"/>
      <c r="Q51" s="122"/>
      <c r="R51" s="122"/>
      <c r="S51" s="122"/>
      <c r="T51" s="122"/>
      <c r="W51" s="125" t="s">
        <v>322</v>
      </c>
      <c r="AE51" s="130">
        <f>AE36</f>
        <v>22439</v>
      </c>
    </row>
    <row r="52" spans="2:20" ht="12.75">
      <c r="B52" s="122"/>
      <c r="C52" s="122"/>
      <c r="D52" s="122"/>
      <c r="E52" s="122"/>
      <c r="F52" s="122"/>
      <c r="G52" s="122"/>
      <c r="H52" s="122"/>
      <c r="I52" s="122"/>
      <c r="J52" s="122"/>
      <c r="K52" s="122"/>
      <c r="L52" s="122"/>
      <c r="M52" s="122"/>
      <c r="N52" s="122"/>
      <c r="O52" s="122"/>
      <c r="P52" s="122"/>
      <c r="Q52" s="122"/>
      <c r="R52" s="122"/>
      <c r="S52" s="122"/>
      <c r="T52" s="122"/>
    </row>
    <row r="53" spans="2:23" ht="12.75">
      <c r="B53" s="122"/>
      <c r="C53" s="122"/>
      <c r="D53" s="122"/>
      <c r="E53" s="122"/>
      <c r="F53" s="122"/>
      <c r="G53" s="122"/>
      <c r="H53" s="122"/>
      <c r="I53" s="122"/>
      <c r="J53" s="122"/>
      <c r="K53" s="122"/>
      <c r="L53" s="122"/>
      <c r="M53" s="122"/>
      <c r="N53" s="122"/>
      <c r="O53" s="122"/>
      <c r="P53" s="122"/>
      <c r="Q53" s="122"/>
      <c r="R53" s="122"/>
      <c r="S53" s="122"/>
      <c r="T53" s="122"/>
      <c r="W53" s="53" t="s">
        <v>311</v>
      </c>
    </row>
    <row r="54" spans="2:20" ht="12.75">
      <c r="B54" s="122"/>
      <c r="C54" s="122"/>
      <c r="D54" s="122"/>
      <c r="E54" s="122"/>
      <c r="F54" s="122"/>
      <c r="G54" s="122"/>
      <c r="H54" s="122"/>
      <c r="I54" s="122"/>
      <c r="J54" s="122"/>
      <c r="K54" s="122"/>
      <c r="L54" s="122"/>
      <c r="M54" s="122"/>
      <c r="N54" s="122"/>
      <c r="O54" s="122"/>
      <c r="P54" s="122"/>
      <c r="Q54" s="122"/>
      <c r="R54" s="122"/>
      <c r="S54" s="122"/>
      <c r="T54" s="122"/>
    </row>
    <row r="55" spans="2:20" ht="12.75">
      <c r="B55" s="122"/>
      <c r="C55" s="122"/>
      <c r="D55" s="122"/>
      <c r="E55" s="122"/>
      <c r="F55" s="122"/>
      <c r="G55" s="122"/>
      <c r="H55" s="122"/>
      <c r="I55" s="122"/>
      <c r="J55" s="122"/>
      <c r="K55" s="122"/>
      <c r="L55" s="122"/>
      <c r="M55" s="122"/>
      <c r="N55" s="122"/>
      <c r="O55" s="122"/>
      <c r="P55" s="122"/>
      <c r="Q55" s="122"/>
      <c r="R55" s="122"/>
      <c r="S55" s="122"/>
      <c r="T55" s="122"/>
    </row>
    <row r="56" spans="2:20" ht="12.75">
      <c r="B56" s="122"/>
      <c r="C56" s="122"/>
      <c r="D56" s="122"/>
      <c r="E56" s="122"/>
      <c r="F56" s="122"/>
      <c r="G56" s="122"/>
      <c r="H56" s="122"/>
      <c r="I56" s="122"/>
      <c r="J56" s="122"/>
      <c r="K56" s="122"/>
      <c r="L56" s="122"/>
      <c r="M56" s="122"/>
      <c r="N56" s="122"/>
      <c r="O56" s="122"/>
      <c r="P56" s="122"/>
      <c r="Q56" s="122"/>
      <c r="R56" s="122"/>
      <c r="S56" s="122"/>
      <c r="T56" s="122"/>
    </row>
    <row r="57" spans="2:20" ht="12.75">
      <c r="B57" s="122"/>
      <c r="C57" s="122"/>
      <c r="D57" s="122"/>
      <c r="E57" s="122"/>
      <c r="F57" s="122"/>
      <c r="G57" s="122"/>
      <c r="H57" s="122"/>
      <c r="I57" s="122"/>
      <c r="J57" s="122"/>
      <c r="K57" s="122"/>
      <c r="L57" s="122"/>
      <c r="M57" s="122"/>
      <c r="N57" s="122"/>
      <c r="O57" s="122"/>
      <c r="P57" s="122"/>
      <c r="Q57" s="122"/>
      <c r="R57" s="122"/>
      <c r="S57" s="122"/>
      <c r="T57" s="122"/>
    </row>
    <row r="58" spans="2:33" ht="12.75">
      <c r="B58" s="122"/>
      <c r="C58" s="122"/>
      <c r="D58" s="122"/>
      <c r="E58" s="122"/>
      <c r="F58" s="122"/>
      <c r="G58" s="122"/>
      <c r="H58" s="122"/>
      <c r="I58" s="122"/>
      <c r="J58" s="122"/>
      <c r="K58" s="122"/>
      <c r="L58" s="122"/>
      <c r="M58" s="122"/>
      <c r="N58" s="122"/>
      <c r="O58" s="122"/>
      <c r="P58" s="122"/>
      <c r="Q58" s="122"/>
      <c r="R58" s="122"/>
      <c r="S58" s="122"/>
      <c r="T58" s="122"/>
      <c r="AE58" s="243" t="s">
        <v>312</v>
      </c>
      <c r="AF58" s="243"/>
      <c r="AG58" s="243"/>
    </row>
    <row r="59" spans="2:20" ht="12.75">
      <c r="B59" s="122"/>
      <c r="C59" s="122"/>
      <c r="D59" s="122"/>
      <c r="E59" s="122"/>
      <c r="F59" s="122"/>
      <c r="G59" s="122"/>
      <c r="H59" s="122"/>
      <c r="I59" s="122"/>
      <c r="J59" s="122"/>
      <c r="K59" s="122"/>
      <c r="L59" s="122"/>
      <c r="M59" s="122"/>
      <c r="N59" s="122"/>
      <c r="O59" s="122"/>
      <c r="P59" s="122"/>
      <c r="Q59" s="122"/>
      <c r="R59" s="122"/>
      <c r="S59" s="122"/>
      <c r="T59" s="122"/>
    </row>
    <row r="60" spans="2:33" ht="12.75">
      <c r="B60" s="113"/>
      <c r="C60" s="113"/>
      <c r="D60" s="113"/>
      <c r="E60" s="113"/>
      <c r="F60" s="113"/>
      <c r="G60" s="113"/>
      <c r="H60" s="113"/>
      <c r="I60" s="113"/>
      <c r="J60" s="113"/>
      <c r="K60" s="113"/>
      <c r="L60" s="124" t="s">
        <v>313</v>
      </c>
      <c r="M60" s="113"/>
      <c r="N60" s="113"/>
      <c r="O60" s="113"/>
      <c r="P60" s="113"/>
      <c r="Q60" s="113"/>
      <c r="R60" s="113"/>
      <c r="S60" s="113"/>
      <c r="T60" s="113"/>
      <c r="W60" s="60"/>
      <c r="X60" s="60"/>
      <c r="Y60" s="60"/>
      <c r="Z60" s="60"/>
      <c r="AA60" s="60"/>
      <c r="AB60" s="60"/>
      <c r="AC60" s="60"/>
      <c r="AD60" s="60"/>
      <c r="AE60" s="60"/>
      <c r="AF60" s="60"/>
      <c r="AG60" s="60"/>
    </row>
    <row r="61" spans="2:33" ht="13.5" thickBot="1">
      <c r="B61" s="113"/>
      <c r="C61" s="113"/>
      <c r="D61" s="113"/>
      <c r="E61" s="113"/>
      <c r="F61" s="113"/>
      <c r="G61" s="113"/>
      <c r="H61" s="113"/>
      <c r="I61" s="113"/>
      <c r="J61" s="113"/>
      <c r="K61" s="113"/>
      <c r="L61" s="113"/>
      <c r="M61" s="113"/>
      <c r="N61" s="113"/>
      <c r="O61" s="113"/>
      <c r="P61" s="113"/>
      <c r="Q61" s="113"/>
      <c r="R61" s="113"/>
      <c r="S61" s="113"/>
      <c r="T61" s="113"/>
      <c r="W61" s="118"/>
      <c r="X61" s="118"/>
      <c r="Y61" s="118"/>
      <c r="Z61" s="118"/>
      <c r="AA61" s="118"/>
      <c r="AB61" s="118"/>
      <c r="AC61" s="118"/>
      <c r="AD61" s="118"/>
      <c r="AE61" s="118"/>
      <c r="AF61" s="118"/>
      <c r="AG61" s="118"/>
    </row>
    <row r="62" spans="2:33" ht="12.75" customHeight="1">
      <c r="B62" s="113"/>
      <c r="C62" s="113"/>
      <c r="D62" s="113"/>
      <c r="E62" s="113"/>
      <c r="F62" s="113"/>
      <c r="G62" s="113"/>
      <c r="H62" s="113"/>
      <c r="I62" s="113"/>
      <c r="J62" s="113"/>
      <c r="K62" s="113"/>
      <c r="L62" s="113"/>
      <c r="M62" s="113"/>
      <c r="N62" s="113"/>
      <c r="O62" s="113"/>
      <c r="P62" s="113"/>
      <c r="Q62" s="113"/>
      <c r="R62" s="113"/>
      <c r="S62" s="113"/>
      <c r="T62" s="113"/>
      <c r="W62" s="296" t="s">
        <v>314</v>
      </c>
      <c r="X62" s="296"/>
      <c r="Y62" s="296"/>
      <c r="Z62" s="296"/>
      <c r="AA62" s="296"/>
      <c r="AB62" s="296"/>
      <c r="AC62" s="296"/>
      <c r="AD62" s="296"/>
      <c r="AE62" s="296"/>
      <c r="AF62" s="296"/>
      <c r="AG62" s="296"/>
    </row>
    <row r="63" spans="2:33" ht="12.75" customHeight="1">
      <c r="B63" s="113"/>
      <c r="C63" s="113"/>
      <c r="D63" s="113"/>
      <c r="E63" s="113"/>
      <c r="F63" s="113"/>
      <c r="G63" s="113"/>
      <c r="H63" s="113"/>
      <c r="I63" s="113"/>
      <c r="J63" s="113"/>
      <c r="K63" s="113"/>
      <c r="L63" s="113"/>
      <c r="M63" s="113"/>
      <c r="N63" s="113"/>
      <c r="O63" s="113"/>
      <c r="P63" s="113"/>
      <c r="Q63" s="113"/>
      <c r="R63" s="113"/>
      <c r="S63" s="243" t="s">
        <v>315</v>
      </c>
      <c r="T63" s="243"/>
      <c r="U63" s="243"/>
      <c r="W63" s="297"/>
      <c r="X63" s="297"/>
      <c r="Y63" s="297"/>
      <c r="Z63" s="297"/>
      <c r="AA63" s="297"/>
      <c r="AB63" s="297"/>
      <c r="AC63" s="297"/>
      <c r="AD63" s="297"/>
      <c r="AE63" s="297"/>
      <c r="AF63" s="297"/>
      <c r="AG63" s="297"/>
    </row>
    <row r="64" spans="2:20" ht="12.75">
      <c r="B64" s="113"/>
      <c r="C64" s="113"/>
      <c r="D64" s="113"/>
      <c r="E64" s="113"/>
      <c r="F64" s="113"/>
      <c r="G64" s="113"/>
      <c r="H64" s="113"/>
      <c r="I64" s="113"/>
      <c r="J64" s="113"/>
      <c r="K64" s="113"/>
      <c r="L64" s="113"/>
      <c r="M64" s="113"/>
      <c r="N64" s="113"/>
      <c r="O64" s="113"/>
      <c r="S64" s="113"/>
      <c r="T64" s="113"/>
    </row>
  </sheetData>
  <sheetProtection formatCells="0" formatColumns="0" formatRows="0" insertColumns="0" insertRows="0" insertHyperlinks="0" deleteColumns="0" deleteRows="0" sort="0" autoFilter="0" pivotTables="0"/>
  <mergeCells count="60">
    <mergeCell ref="AE45:AG45"/>
    <mergeCell ref="W62:AG63"/>
    <mergeCell ref="AE58:AG58"/>
    <mergeCell ref="AE3:AF3"/>
    <mergeCell ref="AG7:AG35"/>
    <mergeCell ref="X36:Z37"/>
    <mergeCell ref="W48:AG48"/>
    <mergeCell ref="X7:Z35"/>
    <mergeCell ref="AF7:AF30"/>
    <mergeCell ref="AA7:AA25"/>
    <mergeCell ref="AC7:AD35"/>
    <mergeCell ref="AE7:AE35"/>
    <mergeCell ref="AE36:AE37"/>
    <mergeCell ref="K37:T37"/>
    <mergeCell ref="P31:T31"/>
    <mergeCell ref="H37:J37"/>
    <mergeCell ref="AA3:AA5"/>
    <mergeCell ref="X4:Z4"/>
    <mergeCell ref="AG3:AG5"/>
    <mergeCell ref="X6:Z6"/>
    <mergeCell ref="AC6:AD6"/>
    <mergeCell ref="AC3:AD4"/>
    <mergeCell ref="AE4:AE5"/>
    <mergeCell ref="B19:C19"/>
    <mergeCell ref="D19:H19"/>
    <mergeCell ref="B20:C20"/>
    <mergeCell ref="S63:U63"/>
    <mergeCell ref="D28:H28"/>
    <mergeCell ref="B34:C34"/>
    <mergeCell ref="L34:P35"/>
    <mergeCell ref="B37:C37"/>
    <mergeCell ref="J28:L28"/>
    <mergeCell ref="D37:G37"/>
    <mergeCell ref="B47:T47"/>
    <mergeCell ref="B28:C28"/>
    <mergeCell ref="B2:U2"/>
    <mergeCell ref="L6:N6"/>
    <mergeCell ref="N7:T8"/>
    <mergeCell ref="L7:M8"/>
    <mergeCell ref="B3:U3"/>
    <mergeCell ref="B25:C25"/>
    <mergeCell ref="D25:H25"/>
    <mergeCell ref="B16:C16"/>
    <mergeCell ref="J31:L31"/>
    <mergeCell ref="D22:H22"/>
    <mergeCell ref="J22:L22"/>
    <mergeCell ref="F13:G13"/>
    <mergeCell ref="J13:L13"/>
    <mergeCell ref="B9:C9"/>
    <mergeCell ref="D9:J9"/>
    <mergeCell ref="B13:C13"/>
    <mergeCell ref="J19:L19"/>
    <mergeCell ref="B22:C22"/>
    <mergeCell ref="Q13:U13"/>
    <mergeCell ref="P19:T19"/>
    <mergeCell ref="O22:U22"/>
    <mergeCell ref="D16:H16"/>
    <mergeCell ref="J16:L16"/>
    <mergeCell ref="P28:U29"/>
    <mergeCell ref="J25:L25"/>
  </mergeCells>
  <printOptions/>
  <pageMargins left="0.3" right="0.26" top="1" bottom="1" header="0.5" footer="0.5"/>
  <pageSetup horizontalDpi="300" verticalDpi="3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dc:creator>
  <cp:keywords/>
  <dc:description/>
  <cp:lastModifiedBy>ramesh</cp:lastModifiedBy>
  <cp:lastPrinted>2012-06-05T04:32:17Z</cp:lastPrinted>
  <dcterms:created xsi:type="dcterms:W3CDTF">2012-04-19T05:13:18Z</dcterms:created>
  <dcterms:modified xsi:type="dcterms:W3CDTF">2012-10-04T17:34:08Z</dcterms:modified>
  <cp:category/>
  <cp:version/>
  <cp:contentType/>
  <cp:contentStatus/>
</cp:coreProperties>
</file>